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85" windowWidth="10575" windowHeight="7050" firstSheet="7" activeTab="10"/>
  </bookViews>
  <sheets>
    <sheet name="Notes" sheetId="1" r:id="rId1"/>
    <sheet name="Input Data" sheetId="2" r:id="rId2"/>
    <sheet name="Invoice Engineering Project" sheetId="4" r:id="rId3"/>
    <sheet name="Invoice Building Project" sheetId="3" r:id="rId4"/>
    <sheet name="Scales" sheetId="5" r:id="rId5"/>
    <sheet name="Previous Payments" sheetId="6" r:id="rId6"/>
    <sheet name="Travelling &amp; Subsistance" sheetId="7" r:id="rId7"/>
    <sheet name="Trip Sheet" sheetId="12" r:id="rId8"/>
    <sheet name="Typing, Duplicating, &amp; Printing" sheetId="8" r:id="rId9"/>
    <sheet name="Time Based" sheetId="9" r:id="rId10"/>
    <sheet name="Site staff &amp; Other" sheetId="10" r:id="rId11"/>
    <sheet name="Non Taxable" sheetId="11" r:id="rId12"/>
    <sheet name="Summary A3" sheetId="13" r:id="rId13"/>
  </sheets>
  <definedNames>
    <definedName name="_xlnm.Print_Area" localSheetId="1">'Input Data'!$A$1:$H$44</definedName>
    <definedName name="_xlnm.Print_Area" localSheetId="3">'Invoice Building Project'!$A$1:$O$67</definedName>
    <definedName name="_xlnm.Print_Area" localSheetId="2">'Invoice Engineering Project'!$A$1:$O$77</definedName>
    <definedName name="_xlnm.Print_Area" localSheetId="10">'Site staff &amp; Other'!$A$1:$H$58</definedName>
    <definedName name="_xlnm.Print_Area" localSheetId="9">'Time Based'!$A$1:$H$58</definedName>
    <definedName name="_xlnm.Print_Area" localSheetId="6">'Travelling &amp; Subsistance'!$A$1:$I$61</definedName>
    <definedName name="SCALE_2007B">Scales!$B$13:$E$19</definedName>
    <definedName name="SCALE_2007E">Scales!$B$3:$E$9</definedName>
  </definedNames>
  <calcPr calcId="145621"/>
</workbook>
</file>

<file path=xl/calcChain.xml><?xml version="1.0" encoding="utf-8"?>
<calcChain xmlns="http://schemas.openxmlformats.org/spreadsheetml/2006/main">
  <c r="G4" i="13" l="1"/>
  <c r="F9" i="13"/>
  <c r="K38" i="3"/>
  <c r="K35" i="3"/>
  <c r="G33" i="4"/>
  <c r="G35" i="4"/>
  <c r="K43" i="4"/>
  <c r="K40" i="4"/>
  <c r="L55" i="13" l="1"/>
  <c r="J50" i="13"/>
  <c r="H50" i="13"/>
  <c r="L49" i="13"/>
  <c r="J47" i="13"/>
  <c r="L47" i="13" s="1"/>
  <c r="H47" i="13"/>
  <c r="J38" i="13"/>
  <c r="L38" i="13" s="1"/>
  <c r="H38" i="13"/>
  <c r="J29" i="13"/>
  <c r="L29" i="13" s="1"/>
  <c r="H29" i="13"/>
  <c r="O60" i="12"/>
  <c r="O45" i="12"/>
  <c r="N44" i="12"/>
  <c r="O43" i="12"/>
  <c r="H43" i="12"/>
  <c r="F37" i="12"/>
  <c r="J36" i="12"/>
  <c r="M36" i="12" s="1"/>
  <c r="O36" i="12" s="1"/>
  <c r="O37" i="12" s="1"/>
  <c r="F36" i="12"/>
  <c r="F35" i="12"/>
  <c r="F34" i="12"/>
  <c r="F33" i="12"/>
  <c r="O16" i="12"/>
  <c r="G16" i="7"/>
  <c r="G15" i="7"/>
  <c r="G14" i="7"/>
  <c r="G13" i="7"/>
  <c r="G12" i="7"/>
  <c r="G11" i="7"/>
  <c r="G10" i="7"/>
  <c r="G9" i="7"/>
  <c r="G8" i="7"/>
  <c r="G7" i="7"/>
  <c r="F3" i="11"/>
  <c r="E3" i="10"/>
  <c r="F3" i="9"/>
  <c r="G3" i="8"/>
  <c r="E3" i="7"/>
  <c r="C3" i="11"/>
  <c r="C3" i="10"/>
  <c r="D3" i="9"/>
  <c r="D3" i="8"/>
  <c r="C3" i="7"/>
  <c r="F2" i="6"/>
  <c r="D2" i="6"/>
  <c r="H25" i="6"/>
  <c r="H26" i="6" s="1"/>
  <c r="H27" i="6" s="1"/>
  <c r="H28" i="6" s="1"/>
  <c r="H29" i="6" s="1"/>
  <c r="H30" i="6" s="1"/>
  <c r="H31" i="6" s="1"/>
  <c r="H32" i="6" s="1"/>
  <c r="H33" i="6" s="1"/>
  <c r="H34" i="6" s="1"/>
  <c r="H35" i="6" s="1"/>
  <c r="H36" i="6" s="1"/>
  <c r="H37" i="6" s="1"/>
  <c r="H38" i="6" s="1"/>
  <c r="H39" i="6" s="1"/>
  <c r="H40" i="6" s="1"/>
  <c r="H41" i="6" s="1"/>
  <c r="O6" i="3"/>
  <c r="O6" i="4"/>
  <c r="G55" i="4"/>
  <c r="I7" i="4"/>
  <c r="O43" i="3"/>
  <c r="E24" i="2"/>
  <c r="H35" i="2" s="1"/>
  <c r="M42" i="3"/>
  <c r="O52" i="4"/>
  <c r="M51" i="4"/>
  <c r="K55" i="4"/>
  <c r="G8" i="2"/>
  <c r="E8" i="2"/>
  <c r="G43" i="2"/>
  <c r="C17" i="2"/>
  <c r="G18" i="2"/>
  <c r="K2" i="6"/>
  <c r="D5" i="6" s="1"/>
  <c r="D6" i="6"/>
  <c r="D7" i="6"/>
  <c r="D8" i="6"/>
  <c r="D10" i="6"/>
  <c r="D11" i="6"/>
  <c r="D12" i="6"/>
  <c r="D14" i="6"/>
  <c r="D15" i="6"/>
  <c r="D16" i="6"/>
  <c r="D18" i="6"/>
  <c r="D19" i="6"/>
  <c r="D20" i="6"/>
  <c r="D22" i="6"/>
  <c r="D23" i="6"/>
  <c r="D24" i="6"/>
  <c r="D26" i="6"/>
  <c r="D27" i="6"/>
  <c r="D28" i="6"/>
  <c r="D30" i="6"/>
  <c r="D31" i="6"/>
  <c r="D32" i="6"/>
  <c r="D34" i="6"/>
  <c r="D35" i="6"/>
  <c r="D36" i="6"/>
  <c r="D38" i="6"/>
  <c r="D39" i="6"/>
  <c r="D40" i="6"/>
  <c r="K6" i="6"/>
  <c r="K8" i="6"/>
  <c r="K9" i="6"/>
  <c r="K10" i="6"/>
  <c r="K12" i="6"/>
  <c r="K13" i="6"/>
  <c r="K14" i="6"/>
  <c r="K16" i="6"/>
  <c r="K17" i="6"/>
  <c r="K18" i="6"/>
  <c r="K20" i="6"/>
  <c r="K21" i="6"/>
  <c r="K22" i="6"/>
  <c r="K24" i="6"/>
  <c r="K25" i="6"/>
  <c r="K26" i="6"/>
  <c r="K28" i="6"/>
  <c r="K29" i="6"/>
  <c r="K30" i="6"/>
  <c r="K32" i="6"/>
  <c r="K33" i="6"/>
  <c r="K34" i="6"/>
  <c r="K36" i="6"/>
  <c r="K37" i="6"/>
  <c r="K38" i="6"/>
  <c r="K40" i="6"/>
  <c r="K41" i="6"/>
  <c r="I18" i="11"/>
  <c r="I20" i="11" s="1"/>
  <c r="O58" i="3" s="1"/>
  <c r="C3" i="5"/>
  <c r="H30" i="2"/>
  <c r="E20" i="2" s="1"/>
  <c r="C7" i="2"/>
  <c r="K17" i="3"/>
  <c r="I16" i="4"/>
  <c r="I33" i="4"/>
  <c r="M33" i="4"/>
  <c r="I35" i="4"/>
  <c r="M35" i="4" s="1"/>
  <c r="A24" i="2"/>
  <c r="O33" i="4"/>
  <c r="I47" i="4"/>
  <c r="I45" i="4"/>
  <c r="O45" i="4"/>
  <c r="H26" i="9"/>
  <c r="I7" i="7"/>
  <c r="I8" i="7"/>
  <c r="I9" i="7"/>
  <c r="I10" i="7"/>
  <c r="I11" i="7"/>
  <c r="I12" i="7"/>
  <c r="I13" i="7"/>
  <c r="I14" i="7"/>
  <c r="I15" i="7"/>
  <c r="I16" i="7"/>
  <c r="I46" i="7"/>
  <c r="I57" i="7"/>
  <c r="I24" i="7"/>
  <c r="I34" i="7" s="1"/>
  <c r="I60" i="7" s="1"/>
  <c r="I25" i="7"/>
  <c r="I26" i="7"/>
  <c r="I27" i="7"/>
  <c r="I28" i="7"/>
  <c r="I29" i="7"/>
  <c r="I30" i="7"/>
  <c r="I31" i="7"/>
  <c r="I32" i="7"/>
  <c r="I33" i="7"/>
  <c r="I43" i="8"/>
  <c r="I56" i="8" s="1"/>
  <c r="I44" i="8"/>
  <c r="I45" i="8"/>
  <c r="I46" i="8"/>
  <c r="I47" i="8"/>
  <c r="I48" i="8"/>
  <c r="I49" i="8"/>
  <c r="I50" i="8"/>
  <c r="I51" i="8"/>
  <c r="I52" i="8"/>
  <c r="I53" i="8"/>
  <c r="I54" i="8"/>
  <c r="I55" i="8"/>
  <c r="I32" i="8"/>
  <c r="I39" i="8" s="1"/>
  <c r="I33" i="8"/>
  <c r="I34" i="8"/>
  <c r="I35" i="8"/>
  <c r="I36" i="8"/>
  <c r="I37" i="8"/>
  <c r="I38" i="8"/>
  <c r="I19" i="8"/>
  <c r="I28" i="8" s="1"/>
  <c r="I20" i="8"/>
  <c r="I21" i="8"/>
  <c r="I22" i="8"/>
  <c r="I23" i="8"/>
  <c r="I24" i="8"/>
  <c r="I25" i="8"/>
  <c r="I26" i="8"/>
  <c r="I27" i="8"/>
  <c r="I8" i="8"/>
  <c r="I9" i="8"/>
  <c r="I10" i="8"/>
  <c r="I15" i="8" s="1"/>
  <c r="I11" i="8"/>
  <c r="I12" i="8"/>
  <c r="I13" i="8"/>
  <c r="I14" i="8"/>
  <c r="H7" i="10"/>
  <c r="H17" i="10" s="1"/>
  <c r="H8" i="10"/>
  <c r="H9" i="10"/>
  <c r="H10" i="10"/>
  <c r="H11" i="10"/>
  <c r="H12" i="10"/>
  <c r="H13" i="10"/>
  <c r="H14" i="10"/>
  <c r="H15" i="10"/>
  <c r="H16" i="10"/>
  <c r="H21" i="10"/>
  <c r="H22" i="10"/>
  <c r="H31" i="10" s="1"/>
  <c r="H23" i="10"/>
  <c r="H24" i="10"/>
  <c r="H25" i="10"/>
  <c r="H26" i="10"/>
  <c r="H27" i="10"/>
  <c r="H28" i="10"/>
  <c r="H29" i="10"/>
  <c r="H30" i="10"/>
  <c r="H47" i="10"/>
  <c r="H54" i="10" s="1"/>
  <c r="E22" i="2"/>
  <c r="E3" i="2"/>
  <c r="I2" i="4" s="1"/>
  <c r="C14" i="2"/>
  <c r="E37" i="2"/>
  <c r="D18" i="2"/>
  <c r="E15" i="2"/>
  <c r="E14" i="2"/>
  <c r="G37" i="2"/>
  <c r="G38" i="2"/>
  <c r="A38" i="2"/>
  <c r="F37" i="2"/>
  <c r="H43" i="9"/>
  <c r="H44" i="9"/>
  <c r="H45" i="9"/>
  <c r="H46" i="9"/>
  <c r="H47" i="9"/>
  <c r="H48" i="9"/>
  <c r="H49" i="9"/>
  <c r="H50" i="9"/>
  <c r="H51" i="9"/>
  <c r="H52" i="9"/>
  <c r="H53" i="9"/>
  <c r="H54" i="9"/>
  <c r="H55" i="9"/>
  <c r="H56" i="9"/>
  <c r="N3" i="3"/>
  <c r="I2" i="3"/>
  <c r="I8" i="3"/>
  <c r="M6" i="3"/>
  <c r="K6" i="3"/>
  <c r="I7" i="3"/>
  <c r="C13" i="3"/>
  <c r="H11" i="9"/>
  <c r="H12" i="9"/>
  <c r="H13" i="9"/>
  <c r="H14" i="9"/>
  <c r="H15" i="9"/>
  <c r="H16" i="9"/>
  <c r="H17" i="9"/>
  <c r="H18" i="9"/>
  <c r="H19" i="9"/>
  <c r="H20" i="9"/>
  <c r="C7" i="3"/>
  <c r="M9" i="3"/>
  <c r="C9" i="3"/>
  <c r="M13" i="3"/>
  <c r="L11" i="3"/>
  <c r="L12" i="3"/>
  <c r="C11" i="3"/>
  <c r="C10" i="3"/>
  <c r="B3" i="3"/>
  <c r="B4" i="3"/>
  <c r="B5" i="3"/>
  <c r="B6" i="3"/>
  <c r="L7" i="3"/>
  <c r="C8" i="3"/>
  <c r="L8" i="3"/>
  <c r="C67" i="3"/>
  <c r="E42" i="6"/>
  <c r="L5" i="6" s="1"/>
  <c r="M6" i="6"/>
  <c r="M8" i="6"/>
  <c r="M9" i="6"/>
  <c r="M10" i="6"/>
  <c r="M12" i="6"/>
  <c r="M13" i="6"/>
  <c r="M14" i="6"/>
  <c r="M16" i="6"/>
  <c r="M17" i="6"/>
  <c r="M18" i="6"/>
  <c r="M20" i="6"/>
  <c r="M21" i="6"/>
  <c r="M22" i="6"/>
  <c r="M24" i="6"/>
  <c r="M25" i="6"/>
  <c r="M26" i="6"/>
  <c r="M28" i="6"/>
  <c r="M29" i="6"/>
  <c r="M30" i="6"/>
  <c r="M32" i="6"/>
  <c r="M33" i="6"/>
  <c r="M34" i="6"/>
  <c r="M36" i="6"/>
  <c r="M37" i="6"/>
  <c r="M38" i="6"/>
  <c r="M40" i="6"/>
  <c r="M41" i="6"/>
  <c r="E55" i="4"/>
  <c r="O68" i="4"/>
  <c r="N3" i="4"/>
  <c r="I8" i="4"/>
  <c r="H27" i="9"/>
  <c r="H28" i="9"/>
  <c r="H29" i="9"/>
  <c r="H30" i="9"/>
  <c r="H31" i="9"/>
  <c r="H32" i="9"/>
  <c r="H33" i="9"/>
  <c r="H34" i="9"/>
  <c r="H35" i="9"/>
  <c r="H36" i="9"/>
  <c r="M6" i="4"/>
  <c r="K6" i="4"/>
  <c r="B6" i="4"/>
  <c r="C7" i="4"/>
  <c r="C13" i="4"/>
  <c r="L10" i="4"/>
  <c r="N9" i="4"/>
  <c r="M13" i="4"/>
  <c r="L12" i="4"/>
  <c r="L11" i="4"/>
  <c r="C11" i="4"/>
  <c r="C10" i="4"/>
  <c r="C9" i="4"/>
  <c r="C8" i="4"/>
  <c r="L8" i="4"/>
  <c r="L7" i="4"/>
  <c r="B4" i="4"/>
  <c r="B3" i="4"/>
  <c r="B5" i="4"/>
  <c r="C77" i="4"/>
  <c r="A11" i="1"/>
  <c r="A13" i="1" s="1"/>
  <c r="A15" i="1" s="1"/>
  <c r="A17" i="1"/>
  <c r="A19" i="1"/>
  <c r="A21" i="1" s="1"/>
  <c r="A23" i="1" s="1"/>
  <c r="A25" i="1" s="1"/>
  <c r="A27" i="1" s="1"/>
  <c r="A29" i="1" s="1"/>
  <c r="A31" i="1" s="1"/>
  <c r="A33" i="1" s="1"/>
  <c r="A35" i="1" s="1"/>
  <c r="A44" i="1"/>
  <c r="A46" i="1" s="1"/>
  <c r="A48" i="1" s="1"/>
  <c r="A50" i="1" s="1"/>
  <c r="A52" i="1" s="1"/>
  <c r="A54" i="1" s="1"/>
  <c r="A56" i="1" s="1"/>
  <c r="A58" i="1" s="1"/>
  <c r="A60" i="1" s="1"/>
  <c r="A62" i="1" s="1"/>
  <c r="A64" i="1" s="1"/>
  <c r="L42" i="6"/>
  <c r="C42" i="6"/>
  <c r="J5" i="6" s="1"/>
  <c r="J42" i="6"/>
  <c r="F5" i="6"/>
  <c r="F6" i="6"/>
  <c r="F7" i="6"/>
  <c r="F8" i="6"/>
  <c r="F10" i="6"/>
  <c r="F11" i="6"/>
  <c r="F12" i="6"/>
  <c r="F14" i="6"/>
  <c r="F15" i="6"/>
  <c r="F16" i="6"/>
  <c r="F18" i="6"/>
  <c r="F19" i="6"/>
  <c r="F20" i="6"/>
  <c r="F22" i="6"/>
  <c r="F23" i="6"/>
  <c r="F24" i="6"/>
  <c r="F26" i="6"/>
  <c r="F27" i="6"/>
  <c r="F28" i="6"/>
  <c r="F30" i="6"/>
  <c r="F31" i="6"/>
  <c r="F32" i="6"/>
  <c r="F34" i="6"/>
  <c r="F35" i="6"/>
  <c r="F36" i="6"/>
  <c r="F38" i="6"/>
  <c r="F39" i="6"/>
  <c r="F40" i="6"/>
  <c r="H7" i="6"/>
  <c r="H8" i="6"/>
  <c r="H9" i="6"/>
  <c r="H10" i="6" s="1"/>
  <c r="H11" i="6" s="1"/>
  <c r="H12" i="6" s="1"/>
  <c r="H13" i="6" s="1"/>
  <c r="H14" i="6" s="1"/>
  <c r="H15" i="6" s="1"/>
  <c r="H16" i="6" s="1"/>
  <c r="H17" i="6" s="1"/>
  <c r="H18" i="6" s="1"/>
  <c r="H19" i="6" s="1"/>
  <c r="H20" i="6" s="1"/>
  <c r="H21" i="6" s="1"/>
  <c r="H22" i="6" s="1"/>
  <c r="H23" i="6" s="1"/>
  <c r="H24" i="6" s="1"/>
  <c r="A6" i="6"/>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35" i="10"/>
  <c r="H36" i="10"/>
  <c r="H43" i="10" s="1"/>
  <c r="H37" i="10"/>
  <c r="H38" i="10"/>
  <c r="H39" i="10"/>
  <c r="H40" i="10"/>
  <c r="H41" i="10"/>
  <c r="H42" i="10"/>
  <c r="A57" i="10" l="1"/>
  <c r="H56" i="10"/>
  <c r="H57" i="10" s="1"/>
  <c r="L53" i="13"/>
  <c r="L54" i="13"/>
  <c r="L56" i="13" s="1"/>
  <c r="H54" i="13"/>
  <c r="O61" i="12"/>
  <c r="L10" i="3"/>
  <c r="H44" i="2"/>
  <c r="G45" i="4" s="1"/>
  <c r="M45" i="4"/>
  <c r="K47" i="4"/>
  <c r="O42" i="4"/>
  <c r="H43" i="2"/>
  <c r="M39" i="4"/>
  <c r="F32" i="2"/>
  <c r="M42" i="4"/>
  <c r="H39" i="2"/>
  <c r="O15" i="4" s="1"/>
  <c r="I37" i="3"/>
  <c r="H42" i="2"/>
  <c r="K4" i="5"/>
  <c r="O39" i="4"/>
  <c r="M47" i="4"/>
  <c r="O47" i="4" s="1"/>
  <c r="I39" i="4"/>
  <c r="I4" i="5"/>
  <c r="L4" i="5" s="1"/>
  <c r="I20" i="3" s="1"/>
  <c r="H33" i="2"/>
  <c r="I34" i="3"/>
  <c r="K45" i="4"/>
  <c r="K5" i="5"/>
  <c r="O37" i="3"/>
  <c r="H36" i="2"/>
  <c r="H21" i="9"/>
  <c r="C12" i="3"/>
  <c r="C12" i="4"/>
  <c r="H57" i="9"/>
  <c r="H37" i="9"/>
  <c r="O55" i="4" s="1"/>
  <c r="I59" i="8"/>
  <c r="I23" i="3"/>
  <c r="K35" i="4"/>
  <c r="O35" i="4" s="1"/>
  <c r="I24" i="4"/>
  <c r="I21" i="4"/>
  <c r="O50" i="3"/>
  <c r="O60" i="4"/>
  <c r="I17" i="7"/>
  <c r="K26" i="3"/>
  <c r="M26" i="3" s="1"/>
  <c r="G26" i="3"/>
  <c r="K27" i="4"/>
  <c r="M27" i="4" s="1"/>
  <c r="G27" i="4"/>
  <c r="H41" i="2"/>
  <c r="I30" i="4"/>
  <c r="H34" i="2"/>
  <c r="O49" i="4"/>
  <c r="K16" i="4"/>
  <c r="I42" i="4"/>
  <c r="K39" i="6"/>
  <c r="M39" i="6" s="1"/>
  <c r="K35" i="6"/>
  <c r="M35" i="6" s="1"/>
  <c r="K31" i="6"/>
  <c r="M31" i="6" s="1"/>
  <c r="K27" i="6"/>
  <c r="M27" i="6" s="1"/>
  <c r="K23" i="6"/>
  <c r="M23" i="6" s="1"/>
  <c r="K19" i="6"/>
  <c r="M19" i="6" s="1"/>
  <c r="K15" i="6"/>
  <c r="M15" i="6" s="1"/>
  <c r="K11" i="6"/>
  <c r="M11" i="6" s="1"/>
  <c r="K7" i="6"/>
  <c r="M7" i="6" s="1"/>
  <c r="D41" i="6"/>
  <c r="F41" i="6" s="1"/>
  <c r="D37" i="6"/>
  <c r="F37" i="6" s="1"/>
  <c r="D33" i="6"/>
  <c r="F33" i="6" s="1"/>
  <c r="D29" i="6"/>
  <c r="F29" i="6" s="1"/>
  <c r="D25" i="6"/>
  <c r="F25" i="6" s="1"/>
  <c r="D21" i="6"/>
  <c r="F21" i="6" s="1"/>
  <c r="D17" i="6"/>
  <c r="F17" i="6" s="1"/>
  <c r="D13" i="6"/>
  <c r="F13" i="6" s="1"/>
  <c r="D9" i="6"/>
  <c r="F9" i="6" s="1"/>
  <c r="F42" i="6" s="1"/>
  <c r="I27" i="4"/>
  <c r="O37" i="4"/>
  <c r="I26" i="3"/>
  <c r="I5" i="5"/>
  <c r="O34" i="3"/>
  <c r="K33" i="4" l="1"/>
  <c r="I29" i="3"/>
  <c r="O40" i="3"/>
  <c r="L5" i="5"/>
  <c r="G37" i="3"/>
  <c r="K37" i="3"/>
  <c r="G42" i="4"/>
  <c r="K42" i="4"/>
  <c r="K29" i="3"/>
  <c r="M29" i="3" s="1"/>
  <c r="K30" i="4"/>
  <c r="M30" i="4" s="1"/>
  <c r="E30" i="4"/>
  <c r="E29" i="3"/>
  <c r="G30" i="4"/>
  <c r="G29" i="3"/>
  <c r="K20" i="3"/>
  <c r="M20" i="3" s="1"/>
  <c r="K21" i="4"/>
  <c r="M21" i="4" s="1"/>
  <c r="O46" i="3"/>
  <c r="O56" i="4"/>
  <c r="O54" i="4"/>
  <c r="O58" i="4" s="1"/>
  <c r="O45" i="3"/>
  <c r="O50" i="4"/>
  <c r="O51" i="4" s="1"/>
  <c r="K39" i="4"/>
  <c r="K34" i="3"/>
  <c r="D42" i="6"/>
  <c r="K5" i="6" s="1"/>
  <c r="O61" i="4"/>
  <c r="O51" i="3"/>
  <c r="O62" i="4"/>
  <c r="O52" i="3"/>
  <c r="O53" i="3" s="1"/>
  <c r="K24" i="4"/>
  <c r="M24" i="4" s="1"/>
  <c r="G24" i="4"/>
  <c r="H37" i="2"/>
  <c r="G47" i="4" s="1"/>
  <c r="K23" i="3"/>
  <c r="M23" i="3" s="1"/>
  <c r="G23" i="3"/>
  <c r="O47" i="3"/>
  <c r="O57" i="4"/>
  <c r="O63" i="4" l="1"/>
  <c r="O64" i="4" s="1"/>
  <c r="K24" i="3"/>
  <c r="O23" i="3" s="1"/>
  <c r="K30" i="3"/>
  <c r="O29" i="3" s="1"/>
  <c r="O14" i="4"/>
  <c r="M16" i="4" s="1"/>
  <c r="O16" i="4" s="1"/>
  <c r="K22" i="4"/>
  <c r="O21" i="4" s="1"/>
  <c r="K31" i="4"/>
  <c r="O30" i="4" s="1"/>
  <c r="K28" i="4"/>
  <c r="O27" i="4" s="1"/>
  <c r="K21" i="3"/>
  <c r="O20" i="3" s="1"/>
  <c r="O32" i="3" s="1"/>
  <c r="O41" i="3" s="1"/>
  <c r="O42" i="3" s="1"/>
  <c r="O54" i="3" s="1"/>
  <c r="K27" i="3"/>
  <c r="O26" i="3" s="1"/>
  <c r="K25" i="4"/>
  <c r="O24" i="4" s="1"/>
  <c r="O14" i="3"/>
  <c r="K42" i="6"/>
  <c r="M5" i="6"/>
  <c r="M42" i="6" s="1"/>
  <c r="O48" i="3"/>
  <c r="O56" i="3" l="1"/>
  <c r="K15" i="3"/>
  <c r="M15" i="3"/>
  <c r="I15" i="3"/>
  <c r="O55" i="3"/>
  <c r="I59" i="3" s="1"/>
  <c r="O65" i="4"/>
  <c r="O66" i="4" s="1"/>
  <c r="O18" i="4"/>
  <c r="I55" i="4"/>
  <c r="O15" i="3" l="1"/>
  <c r="M17" i="3" s="1"/>
  <c r="O17" i="3" s="1"/>
  <c r="M37" i="3" s="1"/>
  <c r="K67" i="4"/>
  <c r="O67" i="4" s="1"/>
  <c r="O69" i="4" s="1"/>
  <c r="M34" i="3"/>
  <c r="I56" i="3"/>
  <c r="I66" i="4"/>
  <c r="I69" i="4"/>
  <c r="K57" i="3"/>
  <c r="O57" i="3" s="1"/>
  <c r="O59" i="3" s="1"/>
</calcChain>
</file>

<file path=xl/comments1.xml><?xml version="1.0" encoding="utf-8"?>
<comments xmlns="http://schemas.openxmlformats.org/spreadsheetml/2006/main">
  <authors>
    <author>BEAURAIN</author>
    <author>charles beaurain</author>
    <author>Charles Beaurain</author>
    <author>Charles</author>
  </authors>
  <commentList>
    <comment ref="F8"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8" authorId="0">
      <text>
        <r>
          <rPr>
            <b/>
            <sz val="10"/>
            <color indexed="10"/>
            <rFont val="Arial"/>
            <family val="2"/>
          </rPr>
          <t>AMOUNT APPROVED BY THE D: PM</t>
        </r>
        <r>
          <rPr>
            <sz val="8"/>
            <color indexed="81"/>
            <rFont val="Tahoma"/>
            <family val="2"/>
          </rPr>
          <t xml:space="preserve">
</t>
        </r>
      </text>
    </comment>
    <comment ref="D14" authorId="1">
      <text>
        <r>
          <rPr>
            <b/>
            <sz val="8"/>
            <color indexed="81"/>
            <rFont val="Tahoma"/>
            <family val="2"/>
          </rPr>
          <t>charles beaurain:</t>
        </r>
        <r>
          <rPr>
            <sz val="8"/>
            <color indexed="81"/>
            <rFont val="Tahoma"/>
            <family val="2"/>
          </rPr>
          <t xml:space="preserve">
Type "None" if not registered otherwise insert the registration number.</t>
        </r>
      </text>
    </comment>
    <comment ref="D17" authorId="1">
      <text>
        <r>
          <rPr>
            <b/>
            <sz val="8"/>
            <color indexed="81"/>
            <rFont val="Tahoma"/>
            <family val="2"/>
          </rPr>
          <t>charles beaurain:</t>
        </r>
        <r>
          <rPr>
            <sz val="8"/>
            <color indexed="81"/>
            <rFont val="Tahoma"/>
            <family val="2"/>
          </rPr>
          <t xml:space="preserve">
</t>
        </r>
        <r>
          <rPr>
            <sz val="10"/>
            <color indexed="81"/>
            <rFont val="Tahoma"/>
            <family val="2"/>
          </rPr>
          <t>DPW did not publish fees for 2008. Apply the 2007 tables for 2008 appointments.</t>
        </r>
      </text>
    </comment>
    <comment ref="D19" authorId="0">
      <text>
        <r>
          <rPr>
            <b/>
            <sz val="8"/>
            <color indexed="10"/>
            <rFont val="Tahoma"/>
            <family val="2"/>
          </rPr>
          <t>INSERT PERCENTAGE TENDERED, IF A DIRECT APPOINTMENT, INSERT 100%</t>
        </r>
        <r>
          <rPr>
            <sz val="8"/>
            <color indexed="81"/>
            <rFont val="Tahoma"/>
            <family val="2"/>
          </rPr>
          <t xml:space="preserve">
</t>
        </r>
      </text>
    </comment>
    <comment ref="E27" authorId="1">
      <text>
        <r>
          <rPr>
            <b/>
            <sz val="8"/>
            <color indexed="81"/>
            <rFont val="Tahoma"/>
            <family val="2"/>
          </rPr>
          <t>charles beaurain:</t>
        </r>
        <r>
          <rPr>
            <sz val="8"/>
            <color indexed="81"/>
            <rFont val="Tahoma"/>
            <family val="2"/>
          </rPr>
          <t xml:space="preserve">
Only ="Y" when no Quantity surveyor is appointed on the project.
</t>
        </r>
      </text>
    </comment>
    <comment ref="E28" authorId="1">
      <text>
        <r>
          <rPr>
            <b/>
            <sz val="8"/>
            <color indexed="81"/>
            <rFont val="Tahoma"/>
            <family val="2"/>
          </rPr>
          <t>charles beaurain:</t>
        </r>
        <r>
          <rPr>
            <sz val="8"/>
            <color indexed="81"/>
            <rFont val="Tahoma"/>
            <family val="2"/>
          </rPr>
          <t xml:space="preserve">
Only "Y" when specifically appointed as Principal Agent.</t>
        </r>
      </text>
    </comment>
    <comment ref="E29" authorId="2">
      <text>
        <r>
          <rPr>
            <b/>
            <sz val="8"/>
            <color indexed="81"/>
            <rFont val="Tahoma"/>
            <family val="2"/>
          </rPr>
          <t>Charles Beaurain:</t>
        </r>
        <r>
          <rPr>
            <sz val="8"/>
            <color indexed="81"/>
            <rFont val="Tahoma"/>
            <family val="2"/>
          </rPr>
          <t xml:space="preserve">
Only "y" if appointed as the Principal Agent or Lead Consulting Engineer on an engineering project.</t>
        </r>
      </text>
    </comment>
    <comment ref="E30" authorId="2">
      <text>
        <r>
          <rPr>
            <b/>
            <sz val="8"/>
            <color indexed="81"/>
            <rFont val="Tahoma"/>
            <family val="2"/>
          </rPr>
          <t>Charles Beaurain:</t>
        </r>
        <r>
          <rPr>
            <sz val="8"/>
            <color indexed="81"/>
            <rFont val="Tahoma"/>
            <family val="2"/>
          </rPr>
          <t xml:space="preserve">
Only "y" if appointed as Principal Agent or Lead Consulting Engineer on an Engineering project.
</t>
        </r>
      </text>
    </comment>
    <comment ref="E39" authorId="2">
      <text>
        <r>
          <rPr>
            <sz val="12"/>
            <color indexed="81"/>
            <rFont val="Tahoma"/>
            <family val="2"/>
          </rPr>
          <t>Only  if appointed as Principal Agent.</t>
        </r>
        <r>
          <rPr>
            <sz val="8"/>
            <color indexed="81"/>
            <rFont val="Tahoma"/>
            <family val="2"/>
          </rPr>
          <t xml:space="preserve">
</t>
        </r>
      </text>
    </comment>
    <comment ref="F39" authorId="2">
      <text>
        <r>
          <rPr>
            <sz val="12"/>
            <color indexed="81"/>
            <rFont val="Tahoma"/>
            <family val="2"/>
          </rPr>
          <t>Only  if appointed as Principal Agent.</t>
        </r>
        <r>
          <rPr>
            <sz val="8"/>
            <color indexed="81"/>
            <rFont val="Tahoma"/>
            <family val="2"/>
          </rPr>
          <t xml:space="preserve">
</t>
        </r>
      </text>
    </comment>
    <comment ref="G39" authorId="2">
      <text>
        <r>
          <rPr>
            <sz val="12"/>
            <color indexed="81"/>
            <rFont val="Tahoma"/>
            <family val="2"/>
          </rPr>
          <t>Only  if appointed as Principal Agent.</t>
        </r>
        <r>
          <rPr>
            <sz val="8"/>
            <color indexed="81"/>
            <rFont val="Tahoma"/>
            <family val="2"/>
          </rPr>
          <t xml:space="preserve">
</t>
        </r>
      </text>
    </comment>
    <comment ref="G44" authorId="3">
      <text>
        <r>
          <rPr>
            <sz val="12"/>
            <color indexed="81"/>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8"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<sst xmlns="http://schemas.openxmlformats.org/spreadsheetml/2006/main" count="827" uniqueCount="504">
  <si>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</si>
  <si>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</si>
  <si>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</si>
  <si>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</si>
  <si>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</si>
  <si>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</si>
  <si>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</si>
  <si>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</si>
  <si>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</si>
  <si>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</si>
  <si>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</si>
  <si>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</si>
  <si>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</si>
  <si>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</si>
  <si>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</si>
  <si>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</si>
  <si>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</si>
  <si>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</si>
  <si>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</si>
  <si>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</si>
  <si>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</si>
  <si>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</si>
  <si>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</si>
  <si>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</si>
  <si>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</si>
  <si>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</si>
  <si>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NOTE:</t>
  </si>
  <si>
    <t>x</t>
  </si>
  <si>
    <t>CHECKED BY</t>
  </si>
  <si>
    <t>Designation</t>
  </si>
  <si>
    <t>DATE :</t>
  </si>
  <si>
    <t>for</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</si>
  <si>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</si>
  <si>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</si>
  <si>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</si>
  <si>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</si>
  <si>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</si>
  <si>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</si>
  <si>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</si>
  <si>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</si>
  <si>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</si>
  <si>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</si>
  <si>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</si>
  <si>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</si>
  <si>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</si>
  <si>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</si>
  <si>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</si>
  <si>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</si>
  <si>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</si>
  <si>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</si>
  <si>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</si>
  <si>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</si>
  <si>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</si>
  <si>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</si>
  <si>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</si>
  <si>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</si>
  <si>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</si>
  <si>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</si>
  <si>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</si>
  <si>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</si>
  <si>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</si>
  <si>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</si>
  <si>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</si>
  <si>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</si>
  <si>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</si>
  <si>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</si>
  <si>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</si>
  <si>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</si>
  <si>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</si>
  <si>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</si>
  <si>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</si>
  <si>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</si>
  <si>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</si>
  <si>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</si>
  <si>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</si>
  <si>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</si>
  <si>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</si>
  <si>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</si>
  <si>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</si>
  <si>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</si>
  <si>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</si>
  <si>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</si>
  <si>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</si>
  <si>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</si>
  <si>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</si>
  <si>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</si>
  <si>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</si>
  <si>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</si>
  <si>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</si>
  <si>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Part Time Supervision Total</t>
  </si>
  <si>
    <t>B: Full Time Supervision</t>
  </si>
  <si>
    <t>Approved Remuneration</t>
  </si>
  <si>
    <t>Full Time Supervision Total</t>
  </si>
  <si>
    <t>C: Travelling expenses</t>
  </si>
  <si>
    <t>Distance approved km</t>
  </si>
  <si>
    <t>Distance km</t>
  </si>
  <si>
    <t>Vehicle cc</t>
  </si>
  <si>
    <t>Tariff</t>
  </si>
  <si>
    <t>SubTotal</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</si>
  <si>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</si>
  <si>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</si>
  <si>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</si>
  <si>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</si>
  <si>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</si>
  <si>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</si>
  <si>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</si>
  <si>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</si>
  <si>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</si>
  <si>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</si>
  <si>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</si>
  <si>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</si>
  <si>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</si>
  <si>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</si>
  <si>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</si>
  <si>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</si>
  <si>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</si>
  <si>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</si>
  <si>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</si>
  <si>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</si>
  <si>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</si>
  <si>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</si>
  <si>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</si>
  <si>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</si>
  <si>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</si>
  <si>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</si>
  <si>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</si>
  <si>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</si>
  <si>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</si>
  <si>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</si>
  <si>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</si>
  <si>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</si>
  <si>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</si>
  <si>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</si>
  <si>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</si>
  <si>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FEES (b) CONSTRUCTION AND COMPLETION</t>
  </si>
  <si>
    <t>MAXIMUM FOR "AGENT OF THE CLIENT"</t>
  </si>
  <si>
    <t xml:space="preserve"> Report: Time Based fees </t>
  </si>
  <si>
    <t>MAXIMUM FEE TO DATE</t>
  </si>
  <si>
    <t>2. Time Based fees: AGENT OF THE CLIENT</t>
  </si>
  <si>
    <t>2. Time Based fees: Report stage (Only if specifically appointed as such)</t>
  </si>
  <si>
    <t>For DIRECTOR: Project Management</t>
  </si>
  <si>
    <t>TYPE OF PROJECT:</t>
  </si>
  <si>
    <t>TOTAL VALUE OF PROJECT :</t>
  </si>
  <si>
    <t>SIGNED</t>
  </si>
  <si>
    <t>BILL OF QUANTITY BY CONSULTING ENGINEER (Y/N)</t>
  </si>
  <si>
    <t>VALUE FOR CALCULATION PURPOSES</t>
  </si>
  <si>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</si>
  <si>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</si>
  <si>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</si>
  <si>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</si>
  <si>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</si>
  <si>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</si>
  <si>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</si>
  <si>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r>
      <t xml:space="preserve">(C) VALUE OF COMPLETED WORK </t>
    </r>
    <r>
      <rPr>
        <b/>
        <sz val="10"/>
        <color indexed="10"/>
        <rFont val="Arial"/>
        <family val="2"/>
      </rPr>
      <t>(STAGE 3 &amp; 4)</t>
    </r>
  </si>
  <si>
    <t>MECHANICAL ENGINEERING PROJECT</t>
  </si>
  <si>
    <t>MECHANICAL BUILDING PROJECT</t>
  </si>
  <si>
    <t>TOTAL VALUE OF ALL MECHANICAL WORK BY THE CONSULTING ENGINEER</t>
  </si>
  <si>
    <t>ME</t>
  </si>
  <si>
    <t>TOTAL VALUE OF MECHANICAL WORK :</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</si>
  <si>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</si>
  <si>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</si>
  <si>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</si>
  <si>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</si>
  <si>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</si>
  <si>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</si>
  <si>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</si>
  <si>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</si>
  <si>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</si>
  <si>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</si>
  <si>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</si>
  <si>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</si>
  <si>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Only in case of engineering projects an amount of 7% of the basic fee is allowed for the execution of targeted procurement.</t>
  </si>
  <si>
    <t>TARGETED PROCUREMENT (Only on Engineering project) (Y/N)</t>
  </si>
  <si>
    <t>AGENT OF THE CLIENT (OHSA) (Only on Engineering project) (Y/N)</t>
  </si>
  <si>
    <t>WORKBOOK FOR THE CALCULATION OF CONSULTING ENGINEER'S FEES IN TERMS OF THE GUIDELINE FOR SERVICES AND FEES PUBLISHED BY ECSA AND AMENDED BY DPW</t>
  </si>
  <si>
    <t>GROUND RULES</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</si>
  <si>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</si>
  <si>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</si>
  <si>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</si>
  <si>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</si>
  <si>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</si>
  <si>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</si>
  <si>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</si>
  <si>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</si>
  <si>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</si>
  <si>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</si>
  <si>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</si>
  <si>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</si>
  <si>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</si>
  <si>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COMPANY REGISTRATION NUMBER</t>
  </si>
  <si>
    <t xml:space="preserve">EE                          </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</si>
  <si>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</si>
  <si>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</si>
  <si>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</si>
  <si>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DEPARTMENTAL FILE NUMBER:</t>
  </si>
  <si>
    <t>DPW WCS NUMBER</t>
  </si>
  <si>
    <t>DPW DRAWING NUMBER</t>
  </si>
  <si>
    <t>N</t>
  </si>
  <si>
    <t>Project Manager</t>
  </si>
  <si>
    <t>Telephone number</t>
  </si>
  <si>
    <t xml:space="preserve">PROJECT MANAGER: </t>
  </si>
  <si>
    <t>Tel</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</si>
  <si>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</si>
  <si>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</si>
  <si>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TELEPHONE &amp; FACSIMILE NUMBERS</t>
  </si>
  <si>
    <t>FACSIMILEE NO:</t>
  </si>
  <si>
    <t>FEES CODE (YEAR)</t>
  </si>
  <si>
    <t>POSTAL ADDRESS:</t>
  </si>
  <si>
    <t>DPW FILE NUMBER:</t>
  </si>
  <si>
    <t>Fax</t>
  </si>
  <si>
    <t>FEE FOR MECHANICAL ENGINEERING SERVICES</t>
  </si>
  <si>
    <r>
      <t xml:space="preserve">CONSTRUCTION AND COMPLETION STAGE. </t>
    </r>
    <r>
      <rPr>
        <b/>
        <i/>
        <sz val="12"/>
        <color indexed="10"/>
        <rFont val="Arial"/>
        <family val="2"/>
      </rPr>
      <t>ALL VALUES MUST INCLUDE RELEVANT PROPORTION OF P&amp;G AND CPA.</t>
    </r>
  </si>
  <si>
    <r>
      <t>PRELIMINARY DESIGN AND DESIGN &amp; TENDER STAGES.</t>
    </r>
    <r>
      <rPr>
        <b/>
        <i/>
        <sz val="12"/>
        <color indexed="10"/>
        <rFont val="Arial"/>
        <family val="2"/>
      </rPr>
      <t xml:space="preserve"> ALL VALUES MUST INCLUDE RELEVANT PROPORTION OF P&amp;G AND CPA DURING CONSTRUCTION STAGE.</t>
    </r>
  </si>
  <si>
    <t>FEES (d) EXPENSES AND COSTS (DISBURSEMENTS)</t>
  </si>
  <si>
    <t xml:space="preserve">FEES (c )TIME BASED FEES </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</si>
  <si>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</si>
  <si>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</si>
  <si>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</si>
  <si>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</si>
  <si>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FEES (b) CONSTRUCTION AND COMPLETION STAGES</t>
  </si>
  <si>
    <t>VALUE OF DUPLICATED EXISTING FACILITIES AFFECTED BY BOTH 1.25 AND 0.25 FACTORS.</t>
  </si>
  <si>
    <t>TOTAL VALUE OF ALL MECHANICAL WORK COMPLETED INCLUDING PROPORTION OF P&amp;G AND CPA</t>
  </si>
  <si>
    <t>DUPLICATED EXISTING FACILITIES AFFECTED BY BOTH 1.25 &amp; .25 FACTORS.</t>
  </si>
  <si>
    <r>
      <t xml:space="preserve">REPORT STAGE </t>
    </r>
    <r>
      <rPr>
        <b/>
        <sz val="10"/>
        <color indexed="10"/>
        <rFont val="Arial"/>
        <family val="2"/>
      </rPr>
      <t>(Only if specifically appointed for this stage)</t>
    </r>
  </si>
  <si>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</si>
  <si>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r>
      <t>All</t>
    </r>
    <r>
      <rPr>
        <sz val="10"/>
        <rFont val="Arial"/>
        <family val="2"/>
      </rPr>
      <t xml:space="preserve"> coloured cells require input from the Consulting Engineer/Project manager</t>
    </r>
  </si>
  <si>
    <t>PRINCIPAL AGENT (Only on Engineering project) (Y/N)</t>
  </si>
  <si>
    <t>Cell phone number</t>
  </si>
  <si>
    <t>CONSTRUCTION STAGE ONLY</t>
  </si>
  <si>
    <t>Cell</t>
  </si>
  <si>
    <t>TAX INVOICE</t>
  </si>
  <si>
    <t xml:space="preserve">VALUE OF NEW WORK NOT AFFECTED BY ANY FACTORS. </t>
  </si>
  <si>
    <t>TARGETED/PREFERENTIAL PROCUREMENT</t>
  </si>
  <si>
    <t>NO BILL OF QUANTITIES</t>
  </si>
  <si>
    <t>ESTIMATES OR TENDER VALUES</t>
  </si>
  <si>
    <t>TOTAL COST OF THE WORKS COMPRISING THE PROJECT, INCLUDING P&amp;G AND CPA</t>
  </si>
  <si>
    <t xml:space="preserve">FEE FOR WORK NOT AFFECTED BY ANY FACTORS. </t>
  </si>
  <si>
    <t>PAYMENT NO</t>
  </si>
  <si>
    <t>1</t>
  </si>
  <si>
    <t>CARRIED OVER</t>
  </si>
  <si>
    <t>38</t>
  </si>
  <si>
    <t>ATTACHED TO CLAIM NO</t>
  </si>
  <si>
    <t xml:space="preserve"> Report: Time Based fees Total Excl VAT</t>
  </si>
  <si>
    <t xml:space="preserve"> Agent of the client: Time Based fees Total Excl VAT</t>
  </si>
  <si>
    <t>Other: Time Based fees Total Excl VAT</t>
  </si>
  <si>
    <t>Typing Duplicating &amp; Printing TOTAL Excl VAT</t>
  </si>
  <si>
    <t>Site Staff &amp; Other Charges Total Excl VAT</t>
  </si>
  <si>
    <t>TRAVELLING  TIME</t>
  </si>
  <si>
    <t>Travelling Time</t>
  </si>
  <si>
    <t xml:space="preserve">CONSTRUCTION MONITORING  &amp; OTHER </t>
  </si>
  <si>
    <t>Time Based fees: Other</t>
  </si>
  <si>
    <t>Travelling  time</t>
  </si>
  <si>
    <t>3. Time Based fees: Construction Monitoring &amp; Other</t>
  </si>
  <si>
    <t>Traveling Time Total Excl VAT</t>
  </si>
  <si>
    <t>Toll Gate</t>
  </si>
  <si>
    <t>Travelling &amp; Public Transport Total Excl VAT</t>
  </si>
  <si>
    <t>INPUT ALL INFORMATION FOR THE WHOLE PROJECT</t>
  </si>
  <si>
    <t>NOTE: - ALL ITEMS MUST INCLUDE VAT</t>
  </si>
  <si>
    <r>
      <t>Additional Construction Monitoring</t>
    </r>
    <r>
      <rPr>
        <sz val="10"/>
        <rFont val="Arial"/>
        <family val="2"/>
      </rPr>
      <t>: A separately motivated fee is mentioned but not determined. This can be a separately calculated fee with the calculations shown on the Time Base sheet</t>
    </r>
  </si>
  <si>
    <t>NOTE: ALL ITEMS MUST EXCLUDE VAT</t>
  </si>
  <si>
    <t>Hours Claimed</t>
  </si>
  <si>
    <t>PERCENTAGE OF FEE TENDERED</t>
  </si>
  <si>
    <t>SCALE_2007E</t>
  </si>
  <si>
    <t>SCALE_2007B</t>
  </si>
  <si>
    <t>TENDERED PERCENTAGE OF STANDARD FEES</t>
  </si>
  <si>
    <t>DUE</t>
  </si>
  <si>
    <t>(Not applicable in case of a tender for professional services)</t>
  </si>
  <si>
    <t>% OF STANDARD FEES TENDERED FOR PROFESSIONAL SERVICES</t>
  </si>
  <si>
    <t xml:space="preserve">Government Notice </t>
  </si>
  <si>
    <t>ESTIMATES</t>
  </si>
  <si>
    <t>Mech07</t>
  </si>
  <si>
    <t>2007 &amp; 2008</t>
  </si>
  <si>
    <t>BUILDING PROJECT</t>
  </si>
  <si>
    <t>TO</t>
  </si>
  <si>
    <t>TOTAL VALUE OF MECHANICAL ENGINEERING WORK :</t>
  </si>
  <si>
    <t>PRELIMINARY DESIGN</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</si>
  <si>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</si>
  <si>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</si>
  <si>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</si>
  <si>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</si>
  <si>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</si>
  <si>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</si>
  <si>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TOTAL FEES FOR PRELIMINARY DESIGN, DESIGN &amp; TENDER STAGE (a)</t>
  </si>
  <si>
    <t>TOTAL FOR CONSTRUCTION AND COMPLETION STAGE (a)</t>
  </si>
  <si>
    <t>TOTAL FEES TIME BASED (c)</t>
  </si>
  <si>
    <t>TOTAL DISBURSEMENTS (d)</t>
  </si>
  <si>
    <t>TOTAL FEES DUE (EXCL VAT)</t>
  </si>
  <si>
    <r>
      <t>ADD</t>
    </r>
    <r>
      <rPr>
        <sz val="10"/>
        <color indexed="8"/>
        <rFont val="Arial"/>
        <family val="2"/>
      </rPr>
      <t>: NON TAXABLE AMOUNT CLAIMED</t>
    </r>
  </si>
  <si>
    <t>TOTAL FOR CONSTRUCTION AND COMPLETION STAGE (b)</t>
  </si>
  <si>
    <r>
      <t>ADD:</t>
    </r>
    <r>
      <rPr>
        <sz val="11"/>
        <color indexed="8"/>
        <rFont val="Arial"/>
        <family val="2"/>
      </rPr>
      <t xml:space="preserve"> NON TAXABLE AMOUNT CLAIMED</t>
    </r>
  </si>
  <si>
    <t>E-Mail Address</t>
  </si>
  <si>
    <t>LESS PENALTY</t>
  </si>
  <si>
    <t>APPORTIONMENT OF THE DESIGN STAGE</t>
  </si>
  <si>
    <t xml:space="preserve">Stage </t>
  </si>
  <si>
    <t>Description</t>
  </si>
  <si>
    <t>Apportionment</t>
  </si>
  <si>
    <t>Progress</t>
  </si>
  <si>
    <t>Factor</t>
  </si>
  <si>
    <t>Stage 1</t>
  </si>
  <si>
    <t>Preliminary design</t>
  </si>
  <si>
    <t>Stage 2</t>
  </si>
  <si>
    <t>Design and tender</t>
  </si>
  <si>
    <t>Design and tender, including working drawings</t>
  </si>
  <si>
    <t>Construction</t>
  </si>
  <si>
    <t xml:space="preserve">Completion </t>
  </si>
  <si>
    <t>PENALTY APPLIED</t>
  </si>
  <si>
    <t>PERCENTAGE OF STAGE COMPLETED</t>
  </si>
  <si>
    <r>
      <t xml:space="preserve">(D) FINAL MEASURED VALUES INCL. CPA &amp; P&amp;G </t>
    </r>
    <r>
      <rPr>
        <b/>
        <sz val="10"/>
        <color indexed="10"/>
        <rFont val="Arial"/>
        <family val="2"/>
      </rPr>
      <t>(STAGE 4 ONLY)</t>
    </r>
  </si>
  <si>
    <r>
      <t xml:space="preserve">(B) ESTIMATED VALUE FOR DESIGN FEES DURING CONSTRUCTION </t>
    </r>
    <r>
      <rPr>
        <b/>
        <sz val="10"/>
        <color indexed="10"/>
        <rFont val="Arial"/>
        <family val="2"/>
      </rPr>
      <t>(STAGE 3)</t>
    </r>
  </si>
  <si>
    <t>NO</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</si>
  <si>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</si>
  <si>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</si>
  <si>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</si>
  <si>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</si>
  <si>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</si>
  <si>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</si>
  <si>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</si>
  <si>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</si>
  <si>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</si>
  <si>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</si>
  <si>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</si>
  <si>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</si>
  <si>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</si>
  <si>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</si>
  <si>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</si>
  <si>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</si>
  <si>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</si>
  <si>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2007 /2008 Fee Scales</t>
  </si>
  <si>
    <t>PLEASE READ THE NOTES (1st SHEET) BEFORE STARTING TO POPULATE THE SHEETS. COMPLETE ALL YELLOW CELLS!!!"</t>
  </si>
  <si>
    <t xml:space="preserve">Version: 2.4  2012-10  </t>
  </si>
  <si>
    <t>PREVIOUS CLAIMS</t>
  </si>
  <si>
    <t>Toll Gate &amp; Parking</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</si>
  <si>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</si>
  <si>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</si>
  <si>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</si>
  <si>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</si>
  <si>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</si>
  <si>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</si>
  <si>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</si>
  <si>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</si>
  <si>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</si>
  <si>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</si>
  <si>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</si>
  <si>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</si>
  <si>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</si>
  <si>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</si>
  <si>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</si>
  <si>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</si>
  <si>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</si>
  <si>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</si>
  <si>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</si>
  <si>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</si>
  <si>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</si>
  <si>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</si>
  <si>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</si>
  <si>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</si>
  <si>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</si>
  <si>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</si>
  <si>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</si>
  <si>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</si>
  <si>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</si>
  <si>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</si>
  <si>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</si>
  <si>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</si>
  <si>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</si>
  <si>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</si>
  <si>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</si>
  <si>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</si>
  <si>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</si>
  <si>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</si>
  <si>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</si>
  <si>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</si>
  <si>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</si>
  <si>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</si>
  <si>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</si>
  <si>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</si>
  <si>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</si>
  <si>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</si>
  <si>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</si>
  <si>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</si>
  <si>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</si>
  <si>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</si>
  <si>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</si>
  <si>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</si>
  <si>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</si>
  <si>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</si>
  <si>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</si>
  <si>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</si>
  <si>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</si>
  <si>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</si>
  <si>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</si>
  <si>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</si>
  <si>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</si>
  <si>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</si>
  <si>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</si>
  <si>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</si>
  <si>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</si>
  <si>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</si>
  <si>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</si>
  <si>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</si>
  <si>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</si>
  <si>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</si>
  <si>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</si>
  <si>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</si>
  <si>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</si>
  <si>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</si>
  <si>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</si>
  <si>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</si>
  <si>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</si>
  <si>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</si>
  <si>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</si>
  <si>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</si>
  <si>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</si>
  <si>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</si>
  <si>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</si>
  <si>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</si>
  <si>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</si>
  <si>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</si>
  <si>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</si>
  <si>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</si>
  <si>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</si>
  <si>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</si>
  <si>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</si>
  <si>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</si>
  <si>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</si>
  <si>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</si>
  <si>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</si>
  <si>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</si>
  <si>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</si>
  <si>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</si>
  <si>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</si>
  <si>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</si>
  <si>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</si>
  <si>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</si>
  <si>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</si>
  <si>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</si>
  <si>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</si>
  <si>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</si>
  <si>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</si>
  <si>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</si>
  <si>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</si>
  <si>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</si>
  <si>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</si>
  <si>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</si>
  <si>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</si>
  <si>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</si>
  <si>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</si>
  <si>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</si>
  <si>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</si>
  <si>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</si>
  <si>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</si>
  <si>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</si>
  <si>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</si>
  <si>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</si>
  <si>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</si>
  <si>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</si>
  <si>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</si>
  <si>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</si>
  <si>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</si>
  <si>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</si>
  <si>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</si>
  <si>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</si>
  <si>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</si>
  <si>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</si>
  <si>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</si>
  <si>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</si>
  <si>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</si>
  <si>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</si>
  <si>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</si>
  <si>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</si>
  <si>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</si>
  <si>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</si>
  <si>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</si>
  <si>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</si>
  <si>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</si>
  <si>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</si>
  <si>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</si>
  <si>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</si>
  <si>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</si>
  <si>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</si>
  <si>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</si>
  <si>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</si>
  <si>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</si>
  <si>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</si>
  <si>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</si>
  <si>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</si>
  <si>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</si>
  <si>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</si>
  <si>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</si>
  <si>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</si>
  <si>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</si>
  <si>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</si>
  <si>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</si>
  <si>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</si>
  <si>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</si>
  <si>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</si>
  <si>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</si>
  <si>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</si>
  <si>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</si>
  <si>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</si>
  <si>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</si>
  <si>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</si>
  <si>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Portion claimed %</t>
  </si>
  <si>
    <t>Site Staff &amp; Other Charges Total Incl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</si>
</sst>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quot;R&quot;\ #,##0;[Red]&quot;R&quot;\ \-#,##0"/>
    <numFmt numFmtId="165" formatCode="&quot;R&quot;\ #,##0.00;&quot;R&quot;\ \-#,##0.00"/>
    <numFmt numFmtId="166" formatCode="_ &quot;R&quot;\ * #,##0.00_ ;_ &quot;R&quot;\ * \-#,##0.00_ ;_ &quot;R&quot;\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m\ yyyy"/>
    <numFmt numFmtId="179" formatCode="&quot;R&quot;#,##0"/>
    <numFmt numFmtId="180" formatCode="0.0"/>
    <numFmt numFmtId="181" formatCode="000000"/>
    <numFmt numFmtId="182" formatCode="00"/>
    <numFmt numFmtId="183" formatCode="000"/>
    <numFmt numFmtId="184" formatCode="dd\-mmm\-yyyy"/>
  </numFmts>
  <fonts count="102"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u/>
      <sz val="8"/>
      <name val="Arial"/>
      <family val="2"/>
    </font>
    <font>
      <b/>
      <sz val="8"/>
      <name val="Arial"/>
      <family val="2"/>
    </font>
    <font>
      <sz val="10"/>
      <color indexed="12"/>
      <name val="Arial"/>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8"/>
      <name val="Arial Narrow"/>
      <family val="2"/>
    </font>
    <font>
      <b/>
      <sz val="12"/>
      <name val="Courier"/>
      <family val="3"/>
    </font>
    <font>
      <b/>
      <sz val="12"/>
      <color indexed="10"/>
      <name val="Arial"/>
      <family val="2"/>
    </font>
    <font>
      <b/>
      <u/>
      <sz val="14"/>
      <color indexed="10"/>
      <name val="Arial"/>
      <family val="2"/>
    </font>
    <font>
      <b/>
      <sz val="11"/>
      <color indexed="8"/>
      <name val="Arial"/>
      <family val="2"/>
    </font>
    <font>
      <sz val="12"/>
      <name val="Courier"/>
      <family val="3"/>
    </font>
    <font>
      <b/>
      <sz val="16"/>
      <color indexed="17"/>
      <name val="Arial"/>
      <family val="2"/>
    </font>
    <font>
      <i/>
      <sz val="11"/>
      <name val="Arial"/>
      <family val="2"/>
    </font>
    <font>
      <b/>
      <sz val="20"/>
      <color indexed="10"/>
      <name val="Arial"/>
      <family val="2"/>
    </font>
    <font>
      <sz val="8"/>
      <name val="Courier"/>
      <family val="3"/>
    </font>
    <font>
      <b/>
      <i/>
      <sz val="12"/>
      <color indexed="10"/>
      <name val="Arial"/>
      <family val="2"/>
    </font>
    <font>
      <b/>
      <sz val="24"/>
      <color indexed="10"/>
      <name val="Arial"/>
      <family val="2"/>
    </font>
    <font>
      <b/>
      <sz val="24"/>
      <color indexed="52"/>
      <name val="Arial"/>
      <family val="2"/>
    </font>
    <font>
      <b/>
      <sz val="16"/>
      <color indexed="50"/>
      <name val="Arial"/>
      <family val="2"/>
    </font>
    <font>
      <sz val="16"/>
      <color indexed="50"/>
      <name val="Courier"/>
      <family val="3"/>
    </font>
    <font>
      <b/>
      <sz val="11"/>
      <color indexed="12"/>
      <name val="Arial"/>
      <family val="2"/>
    </font>
    <font>
      <b/>
      <sz val="11"/>
      <color indexed="17"/>
      <name val="Arial"/>
      <family val="2"/>
    </font>
    <font>
      <b/>
      <sz val="18"/>
      <color indexed="10"/>
      <name val="Arial"/>
      <family val="2"/>
    </font>
    <font>
      <b/>
      <sz val="12"/>
      <color indexed="17"/>
      <name val="Arial"/>
      <family val="2"/>
    </font>
    <font>
      <b/>
      <u/>
      <sz val="11"/>
      <name val="Arial"/>
      <family val="2"/>
    </font>
    <font>
      <i/>
      <sz val="11"/>
      <color indexed="12"/>
      <name val="Arial"/>
      <family val="2"/>
    </font>
    <font>
      <i/>
      <sz val="12"/>
      <name val="Arial"/>
      <family val="2"/>
    </font>
    <font>
      <b/>
      <i/>
      <sz val="11"/>
      <color indexed="10"/>
      <name val="Arial"/>
      <family val="2"/>
    </font>
    <font>
      <b/>
      <sz val="11"/>
      <color indexed="15"/>
      <name val="Arial"/>
      <family val="2"/>
    </font>
    <font>
      <sz val="11"/>
      <color indexed="15"/>
      <name val="Arial"/>
      <family val="2"/>
    </font>
    <font>
      <b/>
      <u/>
      <sz val="12"/>
      <name val="Arial"/>
      <family val="2"/>
    </font>
    <font>
      <i/>
      <sz val="10"/>
      <name val="Arial"/>
      <family val="2"/>
    </font>
    <font>
      <b/>
      <i/>
      <sz val="10"/>
      <name val="Arial"/>
      <family val="2"/>
    </font>
    <font>
      <i/>
      <sz val="11"/>
      <color indexed="8"/>
      <name val="Arial"/>
      <family val="2"/>
    </font>
    <font>
      <i/>
      <u/>
      <sz val="11"/>
      <name val="Arial"/>
      <family val="2"/>
    </font>
    <font>
      <sz val="10"/>
      <color indexed="41"/>
      <name val="Arial"/>
      <family val="2"/>
    </font>
    <font>
      <sz val="14"/>
      <name val="Arial"/>
      <family val="2"/>
    </font>
    <font>
      <u/>
      <sz val="12"/>
      <name val="Arial"/>
      <family val="2"/>
    </font>
    <font>
      <b/>
      <u/>
      <sz val="14"/>
      <color indexed="12"/>
      <name val="Arial"/>
      <family val="2"/>
    </font>
    <font>
      <sz val="22"/>
      <color indexed="57"/>
      <name val="Courier"/>
      <family val="3"/>
    </font>
    <font>
      <sz val="16"/>
      <color indexed="10"/>
      <name val="Courier"/>
      <family val="3"/>
    </font>
    <font>
      <sz val="9"/>
      <name val="Arial"/>
      <family val="2"/>
    </font>
    <font>
      <sz val="12"/>
      <color indexed="12"/>
      <name val="Courier"/>
      <family val="3"/>
    </font>
    <font>
      <b/>
      <i/>
      <sz val="12"/>
      <color indexed="12"/>
      <name val="Arial"/>
      <family val="2"/>
    </font>
    <font>
      <sz val="10"/>
      <color indexed="10"/>
      <name val="Arial"/>
      <family val="2"/>
    </font>
    <font>
      <b/>
      <u/>
      <sz val="12"/>
      <color indexed="10"/>
      <name val="Arial"/>
      <family val="2"/>
    </font>
    <font>
      <b/>
      <sz val="12"/>
      <color indexed="12"/>
      <name val="Arial"/>
      <family val="2"/>
    </font>
    <font>
      <sz val="11"/>
      <color indexed="10"/>
      <name val="Arial"/>
      <family val="2"/>
    </font>
    <font>
      <sz val="10"/>
      <color indexed="18"/>
      <name val="Arial"/>
      <family val="2"/>
    </font>
    <font>
      <sz val="10"/>
      <color indexed="18"/>
      <name val="Courier"/>
      <family val="3"/>
    </font>
    <font>
      <sz val="12"/>
      <color indexed="9"/>
      <name val="Courier"/>
      <family val="3"/>
    </font>
    <font>
      <b/>
      <sz val="8"/>
      <color indexed="10"/>
      <name val="Tahoma"/>
      <family val="2"/>
    </font>
    <font>
      <sz val="8"/>
      <color indexed="10"/>
      <name val="Tahoma"/>
      <family val="2"/>
    </font>
    <font>
      <b/>
      <sz val="11"/>
      <color indexed="57"/>
      <name val="Arial"/>
      <family val="2"/>
    </font>
    <font>
      <b/>
      <sz val="22"/>
      <color indexed="57"/>
      <name val="Arial"/>
      <family val="2"/>
    </font>
    <font>
      <b/>
      <sz val="22"/>
      <color indexed="57"/>
      <name val="Courier"/>
      <family val="3"/>
    </font>
    <font>
      <sz val="18"/>
      <name val="Arial"/>
      <family val="2"/>
    </font>
    <font>
      <sz val="12"/>
      <color indexed="10"/>
      <name val="Courier"/>
      <family val="3"/>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81"/>
      <name val="Tahoma"/>
      <family val="2"/>
    </font>
    <font>
      <u/>
      <sz val="12"/>
      <color rgb="FFFF0000"/>
      <name val="Arial"/>
      <family val="2"/>
    </font>
    <font>
      <b/>
      <sz val="14"/>
      <name val="Arial"/>
      <family val="2"/>
    </font>
    <font>
      <b/>
      <u/>
      <sz val="14"/>
      <name val="Arial"/>
      <family val="2"/>
    </font>
    <font>
      <u/>
      <sz val="10"/>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s>
  <fills count="12">
    <fill>
      <patternFill patternType="none"/>
    </fill>
    <fill>
      <patternFill patternType="gray125"/>
    </fill>
    <fill>
      <patternFill patternType="solid">
        <fgColor indexed="42"/>
        <bgColor indexed="64"/>
      </patternFill>
    </fill>
    <fill>
      <patternFill patternType="lightHorizontal">
        <fgColor indexed="9"/>
      </patternFill>
    </fill>
    <fill>
      <patternFill patternType="solid">
        <fgColor indexed="43"/>
        <bgColor indexed="9"/>
      </patternFill>
    </fill>
    <fill>
      <patternFill patternType="solid">
        <fgColor indexed="43"/>
        <bgColor indexed="64"/>
      </patternFill>
    </fill>
    <fill>
      <patternFill patternType="solid">
        <fgColor indexed="13"/>
        <bgColor indexed="64"/>
      </patternFill>
    </fill>
    <fill>
      <patternFill patternType="lightTrellis"/>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theme="0" tint="-4.9989318521683403E-2"/>
        <bgColor indexed="64"/>
      </patternFill>
    </fill>
  </fills>
  <borders count="193">
    <border>
      <left/>
      <right/>
      <top/>
      <bottom/>
      <diagonal/>
    </border>
    <border>
      <left/>
      <right/>
      <top style="thin">
        <color indexed="64"/>
      </top>
      <bottom style="double">
        <color indexed="64"/>
      </bottom>
      <diagonal/>
    </border>
    <border>
      <left/>
      <right/>
      <top style="thin">
        <color indexed="64"/>
      </top>
      <bottom/>
      <diagonal/>
    </border>
    <border>
      <left style="double">
        <color indexed="64"/>
      </left>
      <right/>
      <top/>
      <bottom/>
      <diagonal/>
    </border>
    <border>
      <left/>
      <right/>
      <top style="double">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top/>
      <bottom style="double">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style="thin">
        <color indexed="64"/>
      </left>
      <right style="double">
        <color indexed="64"/>
      </right>
      <top style="double">
        <color indexed="64"/>
      </top>
      <bottom style="medium">
        <color indexed="64"/>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hair">
        <color indexed="64"/>
      </bottom>
      <diagonal/>
    </border>
    <border>
      <left/>
      <right style="thin">
        <color indexed="64"/>
      </right>
      <top style="thin">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double">
        <color indexed="64"/>
      </bottom>
      <diagonal/>
    </border>
    <border>
      <left style="double">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thin">
        <color indexed="64"/>
      </top>
      <bottom style="double">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s>
  <cellStyleXfs count="18">
    <xf numFmtId="0" fontId="0" fillId="0" borderId="0"/>
    <xf numFmtId="166" fontId="2" fillId="0" borderId="0" applyFont="0" applyFill="0" applyBorder="0" applyAlignment="0" applyProtection="0"/>
    <xf numFmtId="169"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7" fontId="3" fillId="0" borderId="0">
      <protection locked="0"/>
    </xf>
    <xf numFmtId="168" fontId="4" fillId="0" borderId="0">
      <protection locked="0"/>
    </xf>
    <xf numFmtId="168" fontId="4" fillId="0" borderId="0">
      <protection locked="0"/>
    </xf>
    <xf numFmtId="0" fontId="32" fillId="0" borderId="0"/>
    <xf numFmtId="0" fontId="14" fillId="0" borderId="0"/>
    <xf numFmtId="0" fontId="1" fillId="0" borderId="0"/>
    <xf numFmtId="9" fontId="2" fillId="0" borderId="0" applyFont="0" applyFill="0" applyBorder="0" applyAlignment="0" applyProtection="0"/>
    <xf numFmtId="168" fontId="3" fillId="0" borderId="1">
      <protection locked="0"/>
    </xf>
  </cellStyleXfs>
  <cellXfs count="1482">
    <xf numFmtId="0" fontId="0" fillId="0" borderId="0" xfId="0"/>
    <xf numFmtId="0" fontId="6" fillId="0" borderId="2" xfId="0" applyFont="1" applyFill="1" applyBorder="1" applyAlignment="1" applyProtection="1"/>
    <xf numFmtId="0" fontId="6" fillId="0" borderId="3" xfId="0" applyFont="1" applyFill="1" applyBorder="1" applyAlignment="1" applyProtection="1"/>
    <xf numFmtId="0" fontId="6" fillId="0" borderId="4" xfId="0" applyFont="1" applyFill="1" applyBorder="1" applyAlignment="1" applyProtection="1"/>
    <xf numFmtId="0" fontId="6" fillId="0" borderId="5" xfId="0" applyFont="1" applyFill="1" applyBorder="1" applyAlignment="1" applyProtection="1"/>
    <xf numFmtId="0" fontId="6" fillId="0" borderId="6"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xf numFmtId="0" fontId="5" fillId="0" borderId="7" xfId="0" applyFont="1" applyBorder="1" applyAlignment="1" applyProtection="1">
      <alignment horizontal="left"/>
    </xf>
    <xf numFmtId="0" fontId="6" fillId="0" borderId="4" xfId="0" applyFont="1" applyFill="1" applyBorder="1" applyAlignment="1" applyProtection="1">
      <alignment horizontal="center"/>
    </xf>
    <xf numFmtId="0" fontId="5" fillId="0" borderId="0" xfId="0" applyFont="1" applyFill="1" applyBorder="1" applyAlignment="1" applyProtection="1">
      <alignment horizontal="left"/>
    </xf>
    <xf numFmtId="0" fontId="8" fillId="0" borderId="7" xfId="0" applyFont="1" applyBorder="1" applyAlignment="1" applyProtection="1">
      <alignment horizontal="left"/>
    </xf>
    <xf numFmtId="170" fontId="6" fillId="0" borderId="0" xfId="0" applyNumberFormat="1" applyFont="1" applyFill="1" applyBorder="1" applyAlignment="1" applyProtection="1">
      <alignment horizontal="left"/>
    </xf>
    <xf numFmtId="0" fontId="18" fillId="0" borderId="0" xfId="0" applyFont="1" applyFill="1" applyBorder="1" applyProtection="1"/>
    <xf numFmtId="0" fontId="19" fillId="0" borderId="0" xfId="0" applyFont="1" applyBorder="1"/>
    <xf numFmtId="0" fontId="20" fillId="0" borderId="0" xfId="0" applyFont="1" applyBorder="1" applyAlignment="1">
      <alignment horizontal="right"/>
    </xf>
    <xf numFmtId="0" fontId="18" fillId="0" borderId="0" xfId="0" applyFont="1" applyBorder="1"/>
    <xf numFmtId="0" fontId="6"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18" fillId="0" borderId="0" xfId="0" applyFont="1"/>
    <xf numFmtId="0" fontId="5" fillId="0" borderId="8" xfId="0" applyFont="1" applyFill="1" applyBorder="1" applyAlignment="1" applyProtection="1">
      <alignment horizontal="center"/>
    </xf>
    <xf numFmtId="0" fontId="5" fillId="0" borderId="8" xfId="0" applyFont="1" applyFill="1" applyBorder="1" applyAlignment="1" applyProtection="1">
      <alignment horizontal="left"/>
    </xf>
    <xf numFmtId="0" fontId="18" fillId="0" borderId="0" xfId="0" applyFont="1" applyFill="1" applyBorder="1" applyAlignment="1" applyProtection="1">
      <alignment horizontal="left" vertical="center"/>
    </xf>
    <xf numFmtId="0" fontId="5" fillId="0" borderId="4" xfId="0" applyFont="1" applyFill="1" applyBorder="1" applyAlignment="1" applyProtection="1"/>
    <xf numFmtId="171" fontId="5" fillId="0" borderId="0" xfId="0" applyNumberFormat="1" applyFont="1" applyFill="1" applyBorder="1" applyAlignment="1" applyProtection="1"/>
    <xf numFmtId="9" fontId="5" fillId="0" borderId="3" xfId="0" applyNumberFormat="1" applyFont="1" applyFill="1" applyBorder="1" applyAlignment="1" applyProtection="1"/>
    <xf numFmtId="0" fontId="5" fillId="0" borderId="0" xfId="0" applyFont="1" applyFill="1" applyBorder="1" applyAlignment="1" applyProtection="1"/>
    <xf numFmtId="9" fontId="5" fillId="0" borderId="9" xfId="0" applyNumberFormat="1" applyFont="1" applyFill="1" applyBorder="1" applyAlignment="1" applyProtection="1"/>
    <xf numFmtId="0" fontId="5" fillId="0" borderId="8" xfId="0" applyFont="1" applyFill="1" applyBorder="1" applyAlignment="1" applyProtection="1"/>
    <xf numFmtId="9" fontId="5" fillId="0" borderId="0" xfId="0" applyNumberFormat="1" applyFont="1" applyFill="1" applyBorder="1" applyAlignment="1" applyProtection="1"/>
    <xf numFmtId="172" fontId="6" fillId="0" borderId="0" xfId="0" applyNumberFormat="1" applyFont="1" applyFill="1" applyBorder="1" applyAlignment="1" applyProtection="1"/>
    <xf numFmtId="171" fontId="6" fillId="0" borderId="0" xfId="0" applyNumberFormat="1" applyFont="1" applyFill="1" applyBorder="1" applyAlignment="1" applyProtection="1"/>
    <xf numFmtId="170" fontId="6" fillId="0" borderId="0" xfId="0" applyNumberFormat="1" applyFont="1" applyFill="1" applyBorder="1" applyAlignment="1" applyProtection="1"/>
    <xf numFmtId="9" fontId="6" fillId="0" borderId="0" xfId="0" applyNumberFormat="1" applyFont="1" applyFill="1" applyBorder="1" applyAlignment="1" applyProtection="1"/>
    <xf numFmtId="0" fontId="6" fillId="0" borderId="7" xfId="0" applyFont="1" applyFill="1" applyBorder="1" applyAlignment="1" applyProtection="1"/>
    <xf numFmtId="0" fontId="6" fillId="0" borderId="8" xfId="0" applyFont="1" applyFill="1" applyBorder="1" applyAlignment="1" applyProtection="1"/>
    <xf numFmtId="9" fontId="5" fillId="0" borderId="0" xfId="16" applyFont="1" applyFill="1" applyBorder="1" applyAlignment="1" applyProtection="1"/>
    <xf numFmtId="170" fontId="6" fillId="0" borderId="4" xfId="0" applyNumberFormat="1" applyFont="1" applyFill="1" applyBorder="1" applyAlignment="1" applyProtection="1"/>
    <xf numFmtId="170" fontId="6" fillId="0" borderId="10" xfId="0" applyNumberFormat="1" applyFont="1" applyFill="1" applyBorder="1" applyAlignment="1" applyProtection="1"/>
    <xf numFmtId="170" fontId="6" fillId="0" borderId="7" xfId="0" applyNumberFormat="1" applyFont="1" applyFill="1" applyBorder="1" applyAlignment="1" applyProtection="1"/>
    <xf numFmtId="9" fontId="6" fillId="0" borderId="4" xfId="0" applyNumberFormat="1" applyFont="1" applyFill="1" applyBorder="1" applyAlignment="1" applyProtection="1"/>
    <xf numFmtId="0" fontId="6" fillId="0" borderId="11" xfId="0" applyFont="1" applyFill="1" applyBorder="1" applyAlignment="1" applyProtection="1"/>
    <xf numFmtId="10" fontId="5" fillId="0" borderId="0" xfId="16" applyNumberFormat="1" applyFont="1" applyFill="1" applyBorder="1" applyAlignment="1" applyProtection="1"/>
    <xf numFmtId="2" fontId="5" fillId="0" borderId="0" xfId="0" applyNumberFormat="1" applyFont="1" applyFill="1" applyBorder="1" applyAlignment="1" applyProtection="1"/>
    <xf numFmtId="2" fontId="5" fillId="0" borderId="8" xfId="0" applyNumberFormat="1" applyFont="1" applyFill="1" applyBorder="1" applyAlignment="1" applyProtection="1"/>
    <xf numFmtId="2" fontId="6" fillId="0" borderId="0" xfId="0" applyNumberFormat="1" applyFont="1" applyFill="1" applyBorder="1" applyAlignment="1" applyProtection="1"/>
    <xf numFmtId="170" fontId="6" fillId="0" borderId="0" xfId="0" applyNumberFormat="1" applyFont="1" applyFill="1" applyBorder="1" applyAlignment="1" applyProtection="1">
      <alignment horizontal="center"/>
    </xf>
    <xf numFmtId="173" fontId="5" fillId="0" borderId="0" xfId="16" applyNumberFormat="1" applyFont="1" applyFill="1" applyBorder="1" applyAlignment="1" applyProtection="1"/>
    <xf numFmtId="173" fontId="5" fillId="0" borderId="12" xfId="16" applyNumberFormat="1" applyFont="1" applyFill="1" applyBorder="1" applyAlignment="1" applyProtection="1"/>
    <xf numFmtId="173" fontId="5" fillId="0" borderId="0" xfId="0" applyNumberFormat="1" applyFont="1" applyFill="1" applyBorder="1" applyAlignment="1" applyProtection="1"/>
    <xf numFmtId="173" fontId="5" fillId="0" borderId="0" xfId="0" applyNumberFormat="1" applyFont="1" applyFill="1" applyBorder="1" applyAlignment="1" applyProtection="1">
      <alignment horizontal="left"/>
    </xf>
    <xf numFmtId="173" fontId="6" fillId="0" borderId="0" xfId="0" applyNumberFormat="1" applyFont="1" applyFill="1" applyBorder="1" applyAlignment="1" applyProtection="1"/>
    <xf numFmtId="173" fontId="5" fillId="0" borderId="0" xfId="0" applyNumberFormat="1" applyFont="1" applyFill="1" applyBorder="1" applyAlignment="1" applyProtection="1">
      <alignment horizontal="center"/>
    </xf>
    <xf numFmtId="173" fontId="5" fillId="0" borderId="8" xfId="0" applyNumberFormat="1" applyFont="1" applyFill="1" applyBorder="1" applyAlignment="1" applyProtection="1"/>
    <xf numFmtId="173" fontId="5" fillId="0" borderId="12" xfId="0" applyNumberFormat="1" applyFont="1" applyFill="1" applyBorder="1" applyAlignment="1" applyProtection="1"/>
    <xf numFmtId="173" fontId="6" fillId="0" borderId="0" xfId="1" applyNumberFormat="1" applyFont="1" applyFill="1" applyBorder="1" applyAlignment="1" applyProtection="1"/>
    <xf numFmtId="173" fontId="6" fillId="0" borderId="7" xfId="0" applyNumberFormat="1" applyFont="1" applyFill="1" applyBorder="1" applyAlignment="1" applyProtection="1"/>
    <xf numFmtId="9" fontId="6" fillId="0" borderId="0" xfId="16" applyFont="1" applyFill="1" applyBorder="1" applyAlignment="1" applyProtection="1"/>
    <xf numFmtId="0" fontId="20" fillId="0" borderId="13" xfId="0" applyFont="1" applyBorder="1" applyAlignment="1">
      <alignment horizontal="right"/>
    </xf>
    <xf numFmtId="166" fontId="27" fillId="0" borderId="0" xfId="1" applyFont="1" applyBorder="1"/>
    <xf numFmtId="0" fontId="6" fillId="0" borderId="8" xfId="0" applyFont="1" applyFill="1" applyBorder="1" applyAlignment="1" applyProtection="1">
      <alignment horizontal="left"/>
    </xf>
    <xf numFmtId="170" fontId="6" fillId="0" borderId="8" xfId="0" applyNumberFormat="1" applyFont="1" applyFill="1" applyBorder="1" applyAlignment="1" applyProtection="1"/>
    <xf numFmtId="0" fontId="5" fillId="0" borderId="0" xfId="0" applyFont="1"/>
    <xf numFmtId="3" fontId="34" fillId="0" borderId="0" xfId="14" applyNumberFormat="1" applyFont="1" applyBorder="1" applyProtection="1">
      <protection locked="0"/>
    </xf>
    <xf numFmtId="0" fontId="17" fillId="0" borderId="0" xfId="0" applyFont="1"/>
    <xf numFmtId="3" fontId="35" fillId="0" borderId="0" xfId="14" applyNumberFormat="1" applyFont="1" applyBorder="1" applyProtection="1">
      <protection locked="0"/>
    </xf>
    <xf numFmtId="0" fontId="7" fillId="0" borderId="0" xfId="0" applyFont="1" applyFill="1" applyBorder="1" applyAlignment="1" applyProtection="1"/>
    <xf numFmtId="0" fontId="18" fillId="0" borderId="0" xfId="0" applyFont="1" applyBorder="1" applyAlignment="1" applyProtection="1"/>
    <xf numFmtId="0" fontId="18" fillId="0" borderId="3" xfId="0" applyFont="1" applyBorder="1" applyAlignment="1" applyProtection="1"/>
    <xf numFmtId="0" fontId="20" fillId="0" borderId="0" xfId="0" applyFont="1" applyBorder="1" applyAlignment="1" applyProtection="1"/>
    <xf numFmtId="0" fontId="18" fillId="0" borderId="0" xfId="0" applyFont="1" applyFill="1" applyBorder="1"/>
    <xf numFmtId="170" fontId="6" fillId="0" borderId="8" xfId="0" applyNumberFormat="1" applyFont="1" applyFill="1" applyBorder="1" applyAlignment="1" applyProtection="1">
      <alignment horizontal="left"/>
    </xf>
    <xf numFmtId="0" fontId="11" fillId="0" borderId="0" xfId="0" applyFont="1"/>
    <xf numFmtId="0" fontId="8" fillId="2" borderId="14" xfId="0" applyFont="1" applyFill="1" applyBorder="1" applyAlignment="1" applyProtection="1">
      <alignment horizontal="center" vertical="center" wrapText="1"/>
    </xf>
    <xf numFmtId="173" fontId="0" fillId="0" borderId="0" xfId="0" applyNumberFormat="1"/>
    <xf numFmtId="0" fontId="5" fillId="0" borderId="0" xfId="0" applyFont="1" applyBorder="1" applyAlignment="1" applyProtection="1"/>
    <xf numFmtId="0" fontId="5" fillId="0" borderId="0" xfId="0" applyFont="1" applyBorder="1" applyProtection="1"/>
    <xf numFmtId="173" fontId="5" fillId="0" borderId="0" xfId="0" applyNumberFormat="1" applyFont="1" applyBorder="1" applyAlignment="1" applyProtection="1"/>
    <xf numFmtId="0" fontId="5" fillId="0" borderId="0" xfId="0" applyFont="1" applyBorder="1" applyAlignment="1" applyProtection="1">
      <alignment horizontal="center"/>
    </xf>
    <xf numFmtId="173" fontId="6" fillId="0" borderId="0" xfId="0" applyNumberFormat="1" applyFont="1" applyFill="1" applyBorder="1" applyAlignment="1" applyProtection="1">
      <alignment horizontal="center"/>
    </xf>
    <xf numFmtId="0" fontId="18" fillId="0" borderId="3"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173" fontId="39" fillId="0" borderId="7" xfId="0" applyNumberFormat="1" applyFont="1" applyFill="1" applyBorder="1" applyAlignment="1" applyProtection="1"/>
    <xf numFmtId="173" fontId="6" fillId="0" borderId="8" xfId="0" applyNumberFormat="1" applyFont="1" applyFill="1" applyBorder="1" applyAlignment="1" applyProtection="1"/>
    <xf numFmtId="173" fontId="39" fillId="0" borderId="7" xfId="0" applyNumberFormat="1" applyFont="1" applyFill="1" applyBorder="1" applyAlignment="1" applyProtection="1">
      <alignment horizontal="left"/>
    </xf>
    <xf numFmtId="0" fontId="5" fillId="0" borderId="12" xfId="0" applyFont="1" applyFill="1" applyBorder="1" applyAlignment="1" applyProtection="1">
      <alignment horizontal="left"/>
    </xf>
    <xf numFmtId="9" fontId="5" fillId="0" borderId="12" xfId="0" applyNumberFormat="1" applyFont="1" applyFill="1" applyBorder="1" applyAlignment="1" applyProtection="1"/>
    <xf numFmtId="0" fontId="6" fillId="0" borderId="12" xfId="0" applyFont="1" applyFill="1" applyBorder="1" applyAlignment="1" applyProtection="1">
      <alignment horizontal="left"/>
    </xf>
    <xf numFmtId="0" fontId="39" fillId="0" borderId="12" xfId="0" applyFont="1" applyFill="1" applyBorder="1" applyAlignment="1" applyProtection="1"/>
    <xf numFmtId="0" fontId="28" fillId="0" borderId="12" xfId="0" applyFont="1" applyFill="1" applyBorder="1" applyAlignment="1" applyProtection="1"/>
    <xf numFmtId="173" fontId="28" fillId="0" borderId="12" xfId="0" applyNumberFormat="1" applyFont="1" applyFill="1" applyBorder="1" applyAlignment="1" applyProtection="1"/>
    <xf numFmtId="0" fontId="6" fillId="0" borderId="0" xfId="0" applyFont="1" applyFill="1" applyBorder="1" applyAlignment="1" applyProtection="1">
      <alignment horizontal="right"/>
    </xf>
    <xf numFmtId="0" fontId="20" fillId="0" borderId="3" xfId="0" applyFont="1" applyBorder="1" applyAlignment="1" applyProtection="1"/>
    <xf numFmtId="0" fontId="18" fillId="0" borderId="10" xfId="0" applyFont="1" applyBorder="1" applyAlignment="1" applyProtection="1"/>
    <xf numFmtId="173" fontId="5" fillId="0" borderId="0" xfId="0" applyNumberFormat="1" applyFont="1" applyBorder="1" applyAlignment="1" applyProtection="1">
      <alignment horizontal="center"/>
    </xf>
    <xf numFmtId="0" fontId="5" fillId="0" borderId="8" xfId="0" applyFont="1" applyBorder="1" applyAlignment="1" applyProtection="1"/>
    <xf numFmtId="0" fontId="5" fillId="0" borderId="8" xfId="0" applyFont="1" applyBorder="1" applyProtection="1"/>
    <xf numFmtId="9" fontId="5" fillId="0" borderId="8" xfId="16" applyFont="1" applyBorder="1" applyProtection="1"/>
    <xf numFmtId="173" fontId="5" fillId="0" borderId="8" xfId="0" applyNumberFormat="1" applyFont="1" applyBorder="1" applyProtection="1"/>
    <xf numFmtId="173" fontId="5" fillId="0" borderId="8" xfId="0" applyNumberFormat="1" applyFont="1" applyBorder="1" applyAlignment="1" applyProtection="1">
      <alignment horizontal="center"/>
    </xf>
    <xf numFmtId="0" fontId="5" fillId="0" borderId="7" xfId="0" applyFont="1" applyBorder="1" applyAlignment="1" applyProtection="1"/>
    <xf numFmtId="0" fontId="7" fillId="0" borderId="7" xfId="0" applyFont="1" applyFill="1" applyBorder="1" applyAlignment="1" applyProtection="1"/>
    <xf numFmtId="0" fontId="6" fillId="0" borderId="7" xfId="0" applyFont="1" applyFill="1" applyBorder="1" applyAlignment="1" applyProtection="1">
      <alignment horizontal="left"/>
    </xf>
    <xf numFmtId="0" fontId="37" fillId="0" borderId="0" xfId="0" applyFont="1"/>
    <xf numFmtId="172" fontId="11" fillId="0" borderId="0" xfId="16" applyNumberFormat="1" applyFont="1"/>
    <xf numFmtId="0" fontId="18" fillId="0" borderId="7" xfId="0" applyFont="1" applyBorder="1" applyAlignment="1" applyProtection="1">
      <alignment vertical="center"/>
    </xf>
    <xf numFmtId="176" fontId="20" fillId="0" borderId="15" xfId="0" applyNumberFormat="1" applyFont="1" applyBorder="1" applyAlignment="1" applyProtection="1">
      <alignment vertical="center"/>
    </xf>
    <xf numFmtId="0" fontId="18" fillId="0" borderId="0" xfId="0" applyFont="1" applyBorder="1" applyAlignment="1" applyProtection="1">
      <alignment vertical="center"/>
    </xf>
    <xf numFmtId="176" fontId="20" fillId="0" borderId="16" xfId="0" applyNumberFormat="1" applyFont="1" applyBorder="1" applyAlignment="1" applyProtection="1">
      <alignment vertical="center"/>
    </xf>
    <xf numFmtId="0" fontId="5" fillId="0" borderId="0" xfId="0" applyFont="1" applyAlignment="1">
      <alignment vertical="center" wrapText="1"/>
    </xf>
    <xf numFmtId="0" fontId="5" fillId="0" borderId="0" xfId="0" applyNumberFormat="1" applyFont="1" applyAlignment="1">
      <alignment vertical="center" wrapText="1"/>
    </xf>
    <xf numFmtId="1" fontId="33" fillId="0" borderId="17" xfId="0" applyNumberFormat="1" applyFont="1" applyFill="1" applyBorder="1" applyAlignment="1" applyProtection="1">
      <alignment horizontal="center" vertical="center"/>
    </xf>
    <xf numFmtId="0" fontId="18" fillId="0" borderId="3" xfId="0" applyFont="1" applyFill="1" applyBorder="1" applyAlignment="1" applyProtection="1">
      <alignment horizontal="left" vertical="center"/>
    </xf>
    <xf numFmtId="0" fontId="17" fillId="0" borderId="0" xfId="0" applyFont="1" applyAlignment="1">
      <alignment vertical="center" wrapText="1"/>
    </xf>
    <xf numFmtId="0" fontId="20"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0" fillId="0" borderId="0" xfId="0" applyAlignment="1">
      <alignment horizontal="center" vertical="top"/>
    </xf>
    <xf numFmtId="0" fontId="42" fillId="0" borderId="7" xfId="0" applyFont="1" applyBorder="1" applyAlignment="1" applyProtection="1">
      <alignment vertical="center"/>
    </xf>
    <xf numFmtId="0" fontId="20" fillId="0" borderId="3" xfId="0" applyFont="1" applyFill="1" applyBorder="1" applyAlignment="1" applyProtection="1">
      <alignment horizontal="left" vertical="center"/>
    </xf>
    <xf numFmtId="0" fontId="42" fillId="0" borderId="0" xfId="0" applyFont="1" applyBorder="1" applyAlignment="1" applyProtection="1">
      <alignment vertical="center"/>
    </xf>
    <xf numFmtId="0" fontId="20" fillId="0" borderId="0" xfId="0" applyFont="1" applyBorder="1" applyAlignment="1" applyProtection="1">
      <alignment vertical="center"/>
    </xf>
    <xf numFmtId="0" fontId="18" fillId="0" borderId="10" xfId="0" applyFont="1" applyBorder="1" applyAlignment="1" applyProtection="1">
      <alignment vertical="center"/>
    </xf>
    <xf numFmtId="0" fontId="20" fillId="0" borderId="3" xfId="0" applyFont="1" applyBorder="1" applyAlignment="1" applyProtection="1">
      <alignment vertical="center"/>
    </xf>
    <xf numFmtId="0" fontId="20" fillId="0" borderId="0" xfId="0" applyFont="1" applyFill="1" applyBorder="1" applyAlignment="1" applyProtection="1">
      <alignment horizontal="left" vertical="center"/>
    </xf>
    <xf numFmtId="0" fontId="15" fillId="0" borderId="10" xfId="0" applyFont="1" applyBorder="1" applyAlignment="1">
      <alignment vertical="center"/>
    </xf>
    <xf numFmtId="0" fontId="55" fillId="0" borderId="0" xfId="0" applyFont="1" applyBorder="1" applyAlignment="1" applyProtection="1">
      <alignment vertical="center"/>
    </xf>
    <xf numFmtId="1" fontId="42" fillId="0" borderId="0" xfId="0" applyNumberFormat="1" applyFont="1" applyBorder="1" applyAlignment="1" applyProtection="1">
      <alignment horizontal="left" vertical="center"/>
    </xf>
    <xf numFmtId="0" fontId="20" fillId="0" borderId="18" xfId="0" applyFont="1" applyBorder="1" applyAlignment="1" applyProtection="1">
      <alignment vertical="center"/>
    </xf>
    <xf numFmtId="1" fontId="42" fillId="0" borderId="7" xfId="0" applyNumberFormat="1" applyFont="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7" xfId="0" applyFont="1" applyBorder="1" applyAlignment="1" applyProtection="1">
      <alignment vertical="center"/>
    </xf>
    <xf numFmtId="0" fontId="18" fillId="0" borderId="0" xfId="0" applyFont="1" applyFill="1" applyBorder="1" applyAlignment="1" applyProtection="1">
      <alignment vertical="center"/>
    </xf>
    <xf numFmtId="0" fontId="37" fillId="0" borderId="0" xfId="0" applyFont="1" applyBorder="1" applyAlignment="1" applyProtection="1">
      <alignment vertical="center"/>
    </xf>
    <xf numFmtId="0" fontId="18" fillId="0" borderId="19" xfId="0" applyFont="1" applyBorder="1" applyAlignment="1" applyProtection="1">
      <alignment vertical="center"/>
    </xf>
    <xf numFmtId="0" fontId="18" fillId="0" borderId="20" xfId="0" applyFont="1" applyFill="1" applyBorder="1" applyAlignment="1" applyProtection="1">
      <alignment horizontal="left" vertical="center"/>
    </xf>
    <xf numFmtId="0" fontId="18" fillId="0" borderId="21" xfId="0" applyFont="1" applyFill="1" applyBorder="1" applyAlignment="1" applyProtection="1">
      <alignment vertical="center"/>
    </xf>
    <xf numFmtId="0" fontId="18" fillId="0" borderId="20" xfId="0" applyFont="1" applyBorder="1" applyAlignment="1" applyProtection="1">
      <alignment vertical="center"/>
    </xf>
    <xf numFmtId="0" fontId="18" fillId="0" borderId="21" xfId="0" applyFont="1" applyBorder="1" applyAlignment="1" applyProtection="1">
      <alignment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Fill="1" applyBorder="1" applyAlignment="1" applyProtection="1">
      <alignment vertical="center"/>
    </xf>
    <xf numFmtId="0" fontId="20" fillId="0" borderId="23" xfId="0" applyFont="1" applyBorder="1" applyAlignment="1" applyProtection="1">
      <alignment vertical="center"/>
    </xf>
    <xf numFmtId="0" fontId="18" fillId="0" borderId="24" xfId="0" applyFont="1" applyFill="1" applyBorder="1" applyAlignment="1" applyProtection="1">
      <alignment horizontal="left" vertical="center"/>
    </xf>
    <xf numFmtId="0" fontId="18" fillId="0" borderId="25" xfId="0" applyFont="1" applyFill="1" applyBorder="1" applyAlignment="1" applyProtection="1">
      <alignment vertical="center"/>
    </xf>
    <xf numFmtId="0" fontId="18" fillId="0" borderId="26" xfId="0" applyFont="1" applyBorder="1" applyAlignment="1" applyProtection="1">
      <alignment vertical="center"/>
    </xf>
    <xf numFmtId="0" fontId="58" fillId="0" borderId="23" xfId="0" applyFont="1" applyFill="1" applyBorder="1" applyAlignment="1" applyProtection="1">
      <alignment horizontal="center" vertical="center"/>
    </xf>
    <xf numFmtId="1" fontId="58" fillId="0" borderId="27" xfId="0" applyNumberFormat="1" applyFont="1" applyFill="1" applyBorder="1" applyAlignment="1" applyProtection="1">
      <alignment horizontal="center" vertical="center"/>
    </xf>
    <xf numFmtId="0" fontId="18" fillId="0" borderId="25" xfId="0" applyFont="1" applyFill="1" applyBorder="1" applyAlignment="1" applyProtection="1">
      <alignment horizontal="left" vertical="center"/>
    </xf>
    <xf numFmtId="0" fontId="18" fillId="0" borderId="26" xfId="0" applyFont="1" applyFill="1" applyBorder="1" applyAlignment="1" applyProtection="1">
      <alignment horizontal="left" vertical="center"/>
    </xf>
    <xf numFmtId="0" fontId="59" fillId="0" borderId="23" xfId="0" applyFont="1" applyBorder="1" applyAlignment="1" applyProtection="1">
      <alignment horizontal="left" vertical="center"/>
    </xf>
    <xf numFmtId="0" fontId="5" fillId="0" borderId="0" xfId="0" applyFont="1" applyAlignment="1">
      <alignment wrapText="1"/>
    </xf>
    <xf numFmtId="0" fontId="5" fillId="0" borderId="28"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65" fillId="0" borderId="30" xfId="0" applyFont="1" applyBorder="1" applyAlignment="1" applyProtection="1">
      <alignment vertical="center"/>
    </xf>
    <xf numFmtId="0" fontId="42" fillId="0" borderId="0" xfId="0" applyFont="1" applyBorder="1" applyAlignment="1" applyProtection="1">
      <alignment horizontal="left" vertical="center"/>
    </xf>
    <xf numFmtId="0" fontId="39" fillId="0" borderId="0" xfId="13" applyNumberFormat="1" applyFont="1" applyFill="1" applyBorder="1" applyAlignment="1" applyProtection="1">
      <alignment horizontal="left" vertical="center"/>
    </xf>
    <xf numFmtId="0" fontId="20" fillId="0" borderId="0" xfId="0" applyFont="1" applyBorder="1" applyAlignment="1" applyProtection="1">
      <alignment horizontal="left"/>
    </xf>
    <xf numFmtId="0" fontId="20" fillId="0" borderId="18" xfId="0" applyNumberFormat="1" applyFont="1" applyBorder="1" applyAlignment="1" applyProtection="1">
      <alignment vertical="center"/>
    </xf>
    <xf numFmtId="0" fontId="5" fillId="0" borderId="7" xfId="0" applyNumberFormat="1" applyFont="1" applyBorder="1" applyAlignment="1" applyProtection="1">
      <alignment horizontal="left" vertical="center"/>
    </xf>
    <xf numFmtId="49" fontId="61" fillId="0" borderId="7"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9" fontId="6" fillId="0" borderId="3"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Border="1" applyAlignment="1" applyProtection="1">
      <alignment vertical="center"/>
    </xf>
    <xf numFmtId="9" fontId="5" fillId="0" borderId="0" xfId="16" applyFont="1" applyFill="1" applyBorder="1" applyAlignment="1" applyProtection="1">
      <alignment vertical="center"/>
    </xf>
    <xf numFmtId="0" fontId="6" fillId="0" borderId="3"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5" fillId="0" borderId="9" xfId="0" applyFont="1" applyBorder="1" applyAlignment="1" applyProtection="1">
      <alignment vertical="center"/>
    </xf>
    <xf numFmtId="0" fontId="6" fillId="0" borderId="8" xfId="0" applyFont="1" applyFill="1" applyBorder="1" applyAlignment="1" applyProtection="1">
      <alignment vertical="center"/>
    </xf>
    <xf numFmtId="0" fontId="5" fillId="0" borderId="18" xfId="0" applyFont="1" applyBorder="1" applyAlignment="1" applyProtection="1">
      <alignment vertical="center"/>
    </xf>
    <xf numFmtId="0" fontId="6" fillId="0" borderId="7"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5" fillId="0" borderId="8" xfId="0" applyFont="1" applyBorder="1" applyAlignment="1" applyProtection="1">
      <alignment vertical="center"/>
    </xf>
    <xf numFmtId="0" fontId="6" fillId="0" borderId="31" xfId="0" applyFont="1" applyFill="1" applyBorder="1" applyAlignment="1" applyProtection="1">
      <alignment vertical="center"/>
    </xf>
    <xf numFmtId="0" fontId="6" fillId="0" borderId="12" xfId="0" applyFont="1" applyFill="1" applyBorder="1" applyAlignment="1" applyProtection="1">
      <alignment vertical="center"/>
    </xf>
    <xf numFmtId="0" fontId="5" fillId="0" borderId="12" xfId="0" applyFont="1" applyFill="1" applyBorder="1" applyAlignment="1" applyProtection="1">
      <alignment horizontal="left" vertical="center"/>
    </xf>
    <xf numFmtId="0" fontId="6" fillId="0" borderId="2"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3" xfId="0" applyFont="1" applyFill="1" applyBorder="1" applyAlignment="1" applyProtection="1">
      <alignment vertical="center"/>
    </xf>
    <xf numFmtId="0" fontId="6" fillId="0" borderId="18" xfId="0" applyFont="1" applyFill="1" applyBorder="1" applyAlignment="1" applyProtection="1">
      <alignment vertical="center"/>
    </xf>
    <xf numFmtId="0" fontId="5" fillId="0" borderId="7" xfId="0" applyFont="1" applyBorder="1" applyAlignment="1" applyProtection="1">
      <alignment vertical="center"/>
    </xf>
    <xf numFmtId="0" fontId="15" fillId="0" borderId="0" xfId="0" applyFont="1" applyBorder="1"/>
    <xf numFmtId="0" fontId="15" fillId="0" borderId="10" xfId="0" applyFont="1" applyBorder="1" applyProtection="1"/>
    <xf numFmtId="0" fontId="15" fillId="0" borderId="0" xfId="0" applyFont="1" applyBorder="1" applyAlignment="1">
      <alignment vertical="center"/>
    </xf>
    <xf numFmtId="0" fontId="15" fillId="0" borderId="0" xfId="0" applyFont="1" applyBorder="1" applyProtection="1"/>
    <xf numFmtId="0" fontId="15" fillId="0" borderId="0" xfId="0" applyFont="1" applyBorder="1" applyAlignment="1" applyProtection="1">
      <alignment vertical="center" wrapText="1"/>
    </xf>
    <xf numFmtId="0" fontId="15" fillId="0" borderId="0" xfId="0" applyFont="1" applyBorder="1" applyAlignment="1" applyProtection="1">
      <alignment wrapText="1"/>
    </xf>
    <xf numFmtId="0" fontId="15" fillId="0" borderId="0" xfId="0" applyFont="1" applyBorder="1" applyAlignment="1" applyProtection="1">
      <alignment vertical="center"/>
    </xf>
    <xf numFmtId="0" fontId="15" fillId="0" borderId="8" xfId="0" applyFont="1" applyBorder="1" applyProtection="1"/>
    <xf numFmtId="0" fontId="15" fillId="0" borderId="7" xfId="0" applyFont="1" applyBorder="1" applyProtection="1"/>
    <xf numFmtId="0" fontId="15" fillId="0" borderId="10" xfId="0" applyFont="1" applyBorder="1" applyAlignment="1" applyProtection="1">
      <alignment vertical="center"/>
    </xf>
    <xf numFmtId="0" fontId="18" fillId="0" borderId="3" xfId="0" applyFont="1" applyBorder="1" applyAlignment="1" applyProtection="1">
      <alignment vertical="center"/>
    </xf>
    <xf numFmtId="0" fontId="20" fillId="0" borderId="0" xfId="0" applyFont="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3" fontId="5" fillId="0" borderId="0" xfId="0" applyNumberFormat="1" applyFont="1" applyFill="1" applyBorder="1" applyAlignment="1" applyProtection="1">
      <alignment vertical="center"/>
    </xf>
    <xf numFmtId="173" fontId="5" fillId="0" borderId="0" xfId="0" applyNumberFormat="1" applyFont="1" applyBorder="1" applyAlignment="1" applyProtection="1">
      <alignment horizontal="center" vertical="center"/>
    </xf>
    <xf numFmtId="10" fontId="5" fillId="0" borderId="0" xfId="16" applyNumberFormat="1" applyFont="1" applyFill="1" applyBorder="1" applyAlignment="1" applyProtection="1">
      <alignment vertical="center"/>
    </xf>
    <xf numFmtId="173" fontId="5" fillId="0" borderId="0" xfId="0" applyNumberFormat="1" applyFont="1" applyFill="1" applyBorder="1" applyAlignment="1" applyProtection="1">
      <alignment horizontal="left" vertical="center"/>
    </xf>
    <xf numFmtId="173" fontId="5" fillId="0" borderId="0" xfId="16" applyNumberFormat="1" applyFont="1" applyFill="1" applyBorder="1" applyAlignment="1" applyProtection="1">
      <alignment vertical="center"/>
    </xf>
    <xf numFmtId="173" fontId="5" fillId="0" borderId="0" xfId="0" applyNumberFormat="1" applyFont="1" applyBorder="1" applyAlignment="1" applyProtection="1">
      <alignment vertical="center"/>
    </xf>
    <xf numFmtId="173" fontId="5" fillId="0" borderId="0"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vertical="center"/>
    </xf>
    <xf numFmtId="2" fontId="5" fillId="0" borderId="8" xfId="0" applyNumberFormat="1" applyFont="1" applyFill="1" applyBorder="1" applyAlignment="1" applyProtection="1">
      <alignment vertical="center"/>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5" fillId="0" borderId="8" xfId="0" applyFont="1" applyFill="1" applyBorder="1" applyAlignment="1" applyProtection="1">
      <alignment horizontal="left" vertical="center"/>
    </xf>
    <xf numFmtId="173" fontId="5" fillId="0" borderId="8" xfId="0" applyNumberFormat="1"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0" xfId="16" applyFont="1" applyFill="1" applyBorder="1" applyAlignment="1" applyProtection="1">
      <alignment vertical="center"/>
    </xf>
    <xf numFmtId="173" fontId="6"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horizontal="center" vertical="center"/>
    </xf>
    <xf numFmtId="173" fontId="6" fillId="0" borderId="0" xfId="1" applyNumberFormat="1" applyFont="1" applyFill="1" applyBorder="1" applyAlignment="1" applyProtection="1">
      <alignment vertical="center"/>
    </xf>
    <xf numFmtId="173" fontId="6" fillId="0" borderId="8" xfId="0" applyNumberFormat="1" applyFont="1" applyFill="1" applyBorder="1" applyAlignment="1" applyProtection="1">
      <alignment vertical="center"/>
    </xf>
    <xf numFmtId="0" fontId="15" fillId="0" borderId="8" xfId="0" applyFont="1" applyBorder="1" applyAlignment="1" applyProtection="1">
      <alignment vertical="center"/>
    </xf>
    <xf numFmtId="9" fontId="5" fillId="0" borderId="0" xfId="16" applyFont="1" applyBorder="1" applyAlignment="1" applyProtection="1">
      <alignment vertical="center"/>
    </xf>
    <xf numFmtId="173" fontId="39" fillId="0" borderId="7" xfId="0" applyNumberFormat="1" applyFont="1" applyFill="1" applyBorder="1" applyAlignment="1" applyProtection="1">
      <alignment horizontal="left" vertical="center"/>
    </xf>
    <xf numFmtId="173" fontId="39" fillId="0" borderId="7" xfId="0" applyNumberFormat="1" applyFont="1" applyFill="1" applyBorder="1" applyAlignment="1" applyProtection="1">
      <alignment vertical="center"/>
    </xf>
    <xf numFmtId="173" fontId="6" fillId="0" borderId="7" xfId="0" applyNumberFormat="1" applyFont="1" applyFill="1" applyBorder="1" applyAlignment="1" applyProtection="1">
      <alignment vertical="center"/>
    </xf>
    <xf numFmtId="0" fontId="15" fillId="0" borderId="7" xfId="0" applyFont="1" applyBorder="1" applyAlignment="1" applyProtection="1">
      <alignment vertical="center"/>
    </xf>
    <xf numFmtId="172" fontId="6" fillId="0" borderId="0" xfId="0" applyNumberFormat="1" applyFont="1" applyFill="1" applyBorder="1" applyAlignment="1" applyProtection="1">
      <alignment vertical="center"/>
    </xf>
    <xf numFmtId="173" fontId="5" fillId="0" borderId="12" xfId="16" applyNumberFormat="1" applyFont="1" applyFill="1" applyBorder="1" applyAlignment="1" applyProtection="1">
      <alignment vertical="center"/>
    </xf>
    <xf numFmtId="9" fontId="5" fillId="0" borderId="8" xfId="16" applyFont="1" applyBorder="1" applyAlignment="1" applyProtection="1">
      <alignment vertical="center"/>
    </xf>
    <xf numFmtId="173" fontId="5" fillId="0" borderId="8" xfId="0" applyNumberFormat="1" applyFont="1" applyBorder="1" applyAlignment="1" applyProtection="1">
      <alignment vertical="center"/>
    </xf>
    <xf numFmtId="173" fontId="5" fillId="0" borderId="8" xfId="0" applyNumberFormat="1" applyFont="1" applyBorder="1" applyAlignment="1" applyProtection="1">
      <alignment horizontal="center" vertical="center"/>
    </xf>
    <xf numFmtId="9" fontId="5" fillId="0" borderId="12" xfId="0" applyNumberFormat="1" applyFont="1" applyFill="1" applyBorder="1" applyAlignment="1" applyProtection="1">
      <alignment vertical="center"/>
    </xf>
    <xf numFmtId="0" fontId="6" fillId="0" borderId="12" xfId="0" applyFont="1" applyFill="1" applyBorder="1" applyAlignment="1" applyProtection="1">
      <alignment horizontal="left" vertical="center"/>
    </xf>
    <xf numFmtId="0" fontId="39" fillId="0" borderId="12" xfId="0" applyFont="1" applyFill="1" applyBorder="1" applyAlignment="1" applyProtection="1">
      <alignment vertical="center"/>
    </xf>
    <xf numFmtId="0" fontId="28" fillId="0" borderId="12" xfId="0" applyFont="1" applyFill="1" applyBorder="1" applyAlignment="1" applyProtection="1">
      <alignment vertical="center"/>
    </xf>
    <xf numFmtId="173" fontId="28" fillId="0" borderId="12" xfId="0" applyNumberFormat="1" applyFont="1" applyFill="1" applyBorder="1" applyAlignment="1" applyProtection="1">
      <alignment vertical="center"/>
    </xf>
    <xf numFmtId="0" fontId="6" fillId="0" borderId="11" xfId="0" applyFont="1" applyFill="1" applyBorder="1" applyAlignment="1" applyProtection="1">
      <alignment vertical="center"/>
    </xf>
    <xf numFmtId="170" fontId="6" fillId="0" borderId="10"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70" fontId="6" fillId="0" borderId="0" xfId="0" applyNumberFormat="1" applyFont="1" applyFill="1" applyBorder="1" applyAlignment="1" applyProtection="1">
      <alignment horizontal="center" vertical="center"/>
    </xf>
    <xf numFmtId="171" fontId="5"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173" fontId="7" fillId="0" borderId="0" xfId="0" applyNumberFormat="1" applyFont="1" applyFill="1" applyBorder="1" applyAlignment="1" applyProtection="1">
      <alignment vertical="center"/>
    </xf>
    <xf numFmtId="170" fontId="6" fillId="0" borderId="0" xfId="0" applyNumberFormat="1" applyFont="1" applyFill="1" applyBorder="1" applyAlignment="1" applyProtection="1">
      <alignment vertical="center"/>
    </xf>
    <xf numFmtId="0" fontId="5" fillId="0" borderId="7" xfId="0" applyFont="1" applyBorder="1" applyAlignment="1" applyProtection="1">
      <alignment horizontal="left" vertical="center"/>
    </xf>
    <xf numFmtId="0" fontId="8" fillId="0" borderId="7" xfId="0" applyFont="1" applyBorder="1" applyAlignment="1" applyProtection="1">
      <alignment horizontal="left" vertical="center"/>
    </xf>
    <xf numFmtId="0" fontId="7" fillId="0" borderId="7" xfId="0" applyFont="1" applyFill="1" applyBorder="1" applyAlignment="1" applyProtection="1">
      <alignment vertical="center"/>
    </xf>
    <xf numFmtId="170" fontId="6" fillId="0" borderId="7" xfId="0" applyNumberFormat="1" applyFont="1" applyFill="1" applyBorder="1" applyAlignment="1" applyProtection="1">
      <alignment vertical="center"/>
    </xf>
    <xf numFmtId="171" fontId="6" fillId="0" borderId="0" xfId="0" applyNumberFormat="1" applyFont="1" applyFill="1" applyBorder="1" applyAlignment="1" applyProtection="1">
      <alignment vertical="center"/>
    </xf>
    <xf numFmtId="0" fontId="6" fillId="0" borderId="7" xfId="0" applyFont="1" applyFill="1" applyBorder="1" applyAlignment="1" applyProtection="1">
      <alignment horizontal="left" vertical="center"/>
    </xf>
    <xf numFmtId="0" fontId="6" fillId="0" borderId="6" xfId="0" applyFont="1" applyFill="1" applyBorder="1" applyAlignment="1" applyProtection="1">
      <alignment vertical="center"/>
    </xf>
    <xf numFmtId="0" fontId="6" fillId="0" borderId="4" xfId="0" applyFont="1" applyFill="1" applyBorder="1" applyAlignment="1" applyProtection="1">
      <alignment vertical="center"/>
    </xf>
    <xf numFmtId="9" fontId="6" fillId="0" borderId="0" xfId="0" applyNumberFormat="1" applyFont="1" applyFill="1" applyBorder="1" applyAlignment="1" applyProtection="1">
      <alignment vertical="center"/>
    </xf>
    <xf numFmtId="0" fontId="6" fillId="0" borderId="4" xfId="0" applyFont="1" applyFill="1" applyBorder="1" applyAlignment="1" applyProtection="1">
      <alignment horizontal="center" vertical="center"/>
    </xf>
    <xf numFmtId="9" fontId="6" fillId="0" borderId="4" xfId="0" applyNumberFormat="1" applyFont="1" applyFill="1" applyBorder="1" applyAlignment="1" applyProtection="1">
      <alignment vertical="center"/>
    </xf>
    <xf numFmtId="170" fontId="6" fillId="0" borderId="4" xfId="0" applyNumberFormat="1" applyFont="1" applyFill="1" applyBorder="1" applyAlignment="1" applyProtection="1">
      <alignment vertical="center"/>
    </xf>
    <xf numFmtId="170" fontId="6" fillId="0" borderId="0" xfId="0" applyNumberFormat="1" applyFont="1" applyFill="1" applyBorder="1" applyAlignment="1" applyProtection="1">
      <alignment horizontal="left" vertical="center"/>
    </xf>
    <xf numFmtId="170" fontId="6" fillId="0" borderId="8" xfId="0" applyNumberFormat="1" applyFont="1" applyFill="1" applyBorder="1" applyAlignment="1" applyProtection="1">
      <alignment horizontal="left" vertical="center"/>
    </xf>
    <xf numFmtId="0" fontId="6" fillId="0" borderId="8" xfId="0" applyFont="1" applyFill="1" applyBorder="1" applyAlignment="1" applyProtection="1">
      <alignment horizontal="left" vertical="center"/>
    </xf>
    <xf numFmtId="170" fontId="6" fillId="0" borderId="8" xfId="0" applyNumberFormat="1" applyFont="1" applyFill="1" applyBorder="1" applyAlignment="1" applyProtection="1">
      <alignment vertical="center"/>
    </xf>
    <xf numFmtId="0" fontId="6" fillId="0" borderId="5" xfId="0" applyFont="1" applyFill="1" applyBorder="1" applyAlignment="1" applyProtection="1">
      <alignment vertical="center"/>
    </xf>
    <xf numFmtId="0" fontId="68" fillId="0" borderId="6" xfId="0" applyFont="1" applyFill="1" applyBorder="1" applyAlignment="1" applyProtection="1">
      <alignment vertical="center"/>
    </xf>
    <xf numFmtId="0" fontId="68" fillId="0" borderId="3" xfId="0" applyFont="1" applyFill="1" applyBorder="1" applyAlignment="1" applyProtection="1">
      <alignment vertical="center"/>
    </xf>
    <xf numFmtId="0" fontId="6" fillId="0" borderId="13" xfId="0" applyFont="1" applyFill="1" applyBorder="1" applyAlignment="1" applyProtection="1">
      <alignment vertical="center"/>
    </xf>
    <xf numFmtId="170" fontId="7" fillId="0" borderId="0" xfId="0" applyNumberFormat="1" applyFont="1" applyFill="1" applyBorder="1" applyAlignment="1" applyProtection="1">
      <alignment vertical="center"/>
    </xf>
    <xf numFmtId="0" fontId="51" fillId="0" borderId="32" xfId="0" applyFont="1" applyFill="1" applyBorder="1" applyAlignment="1" applyProtection="1">
      <alignment vertical="center"/>
    </xf>
    <xf numFmtId="0" fontId="6" fillId="0" borderId="33" xfId="0" applyFont="1" applyFill="1" applyBorder="1" applyAlignment="1" applyProtection="1">
      <alignment vertical="center"/>
    </xf>
    <xf numFmtId="0" fontId="51" fillId="0" borderId="33" xfId="0" applyFont="1" applyFill="1" applyBorder="1" applyAlignment="1" applyProtection="1">
      <alignment vertical="center"/>
    </xf>
    <xf numFmtId="0" fontId="6" fillId="0" borderId="13" xfId="0" applyFont="1" applyFill="1" applyBorder="1" applyAlignment="1" applyProtection="1"/>
    <xf numFmtId="170" fontId="7" fillId="0" borderId="0" xfId="0" applyNumberFormat="1" applyFont="1" applyFill="1" applyBorder="1" applyAlignment="1" applyProtection="1"/>
    <xf numFmtId="0" fontId="53" fillId="0" borderId="32" xfId="0" applyFont="1" applyFill="1" applyBorder="1" applyAlignment="1" applyProtection="1">
      <alignment vertical="center"/>
    </xf>
    <xf numFmtId="0" fontId="6" fillId="0" borderId="33" xfId="0" applyFont="1" applyFill="1" applyBorder="1" applyAlignment="1" applyProtection="1"/>
    <xf numFmtId="0" fontId="53" fillId="0" borderId="33" xfId="0" applyFont="1" applyFill="1" applyBorder="1" applyAlignment="1" applyProtection="1">
      <alignment vertical="center"/>
    </xf>
    <xf numFmtId="0" fontId="68" fillId="0" borderId="6" xfId="0" applyFont="1" applyFill="1" applyBorder="1" applyAlignment="1" applyProtection="1"/>
    <xf numFmtId="0" fontId="18" fillId="3" borderId="4" xfId="0" applyFont="1" applyFill="1" applyBorder="1" applyAlignment="1" applyProtection="1">
      <alignment vertical="center"/>
    </xf>
    <xf numFmtId="0" fontId="18" fillId="3" borderId="7" xfId="0" applyFont="1" applyFill="1" applyBorder="1" applyAlignment="1" applyProtection="1">
      <alignment vertical="center"/>
    </xf>
    <xf numFmtId="0" fontId="18" fillId="0" borderId="10" xfId="0" applyFont="1" applyFill="1" applyBorder="1" applyAlignment="1" applyProtection="1">
      <alignment vertical="center"/>
    </xf>
    <xf numFmtId="0" fontId="18" fillId="0" borderId="13"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34" xfId="0" applyFont="1" applyFill="1" applyBorder="1" applyAlignment="1" applyProtection="1">
      <alignment horizontal="right" vertical="center"/>
    </xf>
    <xf numFmtId="0" fontId="22" fillId="0" borderId="0" xfId="0" applyFont="1" applyAlignment="1">
      <alignment vertical="center" wrapText="1"/>
    </xf>
    <xf numFmtId="0" fontId="42" fillId="0" borderId="0" xfId="0" applyFont="1" applyBorder="1" applyAlignment="1" applyProtection="1">
      <alignment horizontal="left"/>
    </xf>
    <xf numFmtId="0" fontId="41" fillId="0" borderId="0" xfId="0" applyFont="1" applyBorder="1" applyAlignment="1" applyProtection="1">
      <alignment horizontal="center" vertical="center"/>
    </xf>
    <xf numFmtId="0" fontId="20" fillId="4" borderId="17" xfId="0" applyFont="1" applyFill="1" applyBorder="1" applyAlignment="1" applyProtection="1">
      <alignment horizontal="center" vertical="center"/>
      <protection locked="0"/>
    </xf>
    <xf numFmtId="49" fontId="20" fillId="5" borderId="35" xfId="0" applyNumberFormat="1" applyFont="1" applyFill="1" applyBorder="1" applyAlignment="1" applyProtection="1">
      <alignment horizontal="center" vertical="center"/>
      <protection locked="0"/>
    </xf>
    <xf numFmtId="0" fontId="33" fillId="5" borderId="35" xfId="0" applyFont="1" applyFill="1" applyBorder="1" applyAlignment="1" applyProtection="1">
      <alignment horizontal="center" vertical="center"/>
      <protection locked="0"/>
    </xf>
    <xf numFmtId="49" fontId="8" fillId="5" borderId="35" xfId="0" applyNumberFormat="1" applyFont="1" applyFill="1" applyBorder="1" applyAlignment="1" applyProtection="1">
      <alignment vertical="center"/>
      <protection locked="0"/>
    </xf>
    <xf numFmtId="49" fontId="20" fillId="5" borderId="17" xfId="0" applyNumberFormat="1" applyFont="1" applyFill="1" applyBorder="1" applyAlignment="1" applyProtection="1">
      <alignment horizontal="center" vertical="center"/>
      <protection locked="0"/>
    </xf>
    <xf numFmtId="178" fontId="20" fillId="5" borderId="35" xfId="0" applyNumberFormat="1" applyFont="1" applyFill="1" applyBorder="1" applyAlignment="1" applyProtection="1">
      <alignment horizontal="center" vertical="center"/>
      <protection locked="0"/>
    </xf>
    <xf numFmtId="178" fontId="20" fillId="5" borderId="17" xfId="0" applyNumberFormat="1" applyFont="1" applyFill="1" applyBorder="1" applyAlignment="1" applyProtection="1">
      <alignment horizontal="center" vertical="center"/>
      <protection locked="0"/>
    </xf>
    <xf numFmtId="0" fontId="20" fillId="5" borderId="35" xfId="0" applyFont="1" applyFill="1" applyBorder="1" applyAlignment="1" applyProtection="1">
      <alignment horizontal="center" vertical="center"/>
      <protection locked="0"/>
    </xf>
    <xf numFmtId="0" fontId="33" fillId="5" borderId="36" xfId="0" applyFont="1" applyFill="1" applyBorder="1" applyAlignment="1" applyProtection="1">
      <alignment horizontal="center" vertical="center"/>
      <protection locked="0"/>
    </xf>
    <xf numFmtId="0" fontId="33" fillId="5" borderId="16" xfId="0" applyFont="1" applyFill="1" applyBorder="1" applyAlignment="1" applyProtection="1">
      <alignment horizontal="center" vertical="center"/>
      <protection locked="0"/>
    </xf>
    <xf numFmtId="0" fontId="18" fillId="0" borderId="37" xfId="0" applyFont="1" applyFill="1" applyBorder="1" applyAlignment="1" applyProtection="1">
      <alignment horizontal="left" vertical="center"/>
    </xf>
    <xf numFmtId="0" fontId="18" fillId="0" borderId="38" xfId="0" applyFont="1" applyFill="1" applyBorder="1" applyAlignment="1" applyProtection="1">
      <alignment vertical="center"/>
    </xf>
    <xf numFmtId="0" fontId="58" fillId="0" borderId="39" xfId="0" applyFont="1" applyFill="1" applyBorder="1" applyAlignment="1" applyProtection="1">
      <alignment horizontal="center" vertical="center"/>
    </xf>
    <xf numFmtId="0" fontId="66" fillId="0" borderId="4" xfId="0" applyFont="1" applyBorder="1" applyAlignment="1" applyProtection="1">
      <alignment horizontal="center" vertical="center"/>
    </xf>
    <xf numFmtId="0" fontId="0" fillId="0" borderId="4" xfId="0" applyBorder="1" applyAlignment="1">
      <alignment vertical="center"/>
    </xf>
    <xf numFmtId="0" fontId="41" fillId="0" borderId="0" xfId="0" applyFont="1" applyAlignment="1">
      <alignment horizontal="center" vertical="center"/>
    </xf>
    <xf numFmtId="9" fontId="8" fillId="0" borderId="3" xfId="0" applyNumberFormat="1" applyFont="1" applyFill="1" applyBorder="1" applyAlignment="1" applyProtection="1"/>
    <xf numFmtId="0" fontId="8" fillId="0" borderId="5" xfId="0" applyFont="1" applyFill="1" applyBorder="1" applyAlignment="1" applyProtection="1">
      <alignment vertical="center"/>
    </xf>
    <xf numFmtId="0" fontId="17" fillId="0" borderId="40" xfId="0" applyFont="1" applyFill="1" applyBorder="1" applyAlignment="1" applyProtection="1">
      <alignment horizontal="center" vertical="center" wrapText="1"/>
    </xf>
    <xf numFmtId="0" fontId="17" fillId="0" borderId="41" xfId="0" applyFont="1" applyFill="1" applyBorder="1" applyAlignment="1" applyProtection="1">
      <alignment horizontal="center" vertical="center" wrapText="1"/>
    </xf>
    <xf numFmtId="0" fontId="6" fillId="0" borderId="12" xfId="0" applyFont="1" applyFill="1" applyBorder="1" applyAlignment="1" applyProtection="1">
      <alignment horizontal="right" vertical="center"/>
    </xf>
    <xf numFmtId="170" fontId="6" fillId="0" borderId="12" xfId="0" applyNumberFormat="1" applyFont="1" applyFill="1" applyBorder="1" applyAlignment="1" applyProtection="1">
      <alignment horizontal="center" vertical="center"/>
    </xf>
    <xf numFmtId="0" fontId="20" fillId="0" borderId="43" xfId="0" applyFont="1" applyBorder="1" applyAlignment="1">
      <alignment horizontal="left" vertical="center"/>
    </xf>
    <xf numFmtId="0" fontId="17" fillId="0" borderId="44" xfId="0" applyFont="1" applyBorder="1" applyAlignment="1">
      <alignment horizontal="left" vertical="center"/>
    </xf>
    <xf numFmtId="0" fontId="17" fillId="0" borderId="45" xfId="0" applyFont="1" applyBorder="1" applyAlignment="1">
      <alignment horizontal="left" vertical="center"/>
    </xf>
    <xf numFmtId="1" fontId="8" fillId="0" borderId="0" xfId="0" applyNumberFormat="1" applyFont="1" applyBorder="1" applyAlignment="1">
      <alignment horizontal="left" vertical="center"/>
    </xf>
    <xf numFmtId="1" fontId="15" fillId="0" borderId="0" xfId="0" applyNumberFormat="1" applyFont="1" applyBorder="1" applyAlignment="1">
      <alignment horizontal="left" vertical="center"/>
    </xf>
    <xf numFmtId="0" fontId="15" fillId="0" borderId="4" xfId="0" applyFont="1" applyBorder="1" applyAlignment="1">
      <alignment horizontal="right" vertical="center"/>
    </xf>
    <xf numFmtId="1" fontId="15" fillId="0" borderId="4" xfId="0" applyNumberFormat="1" applyFont="1" applyBorder="1" applyAlignment="1">
      <alignment horizontal="left" vertical="center"/>
    </xf>
    <xf numFmtId="0" fontId="15" fillId="0" borderId="4" xfId="0" applyFont="1" applyBorder="1" applyAlignment="1">
      <alignment vertical="center"/>
    </xf>
    <xf numFmtId="0" fontId="15" fillId="0" borderId="2" xfId="0" applyFont="1" applyBorder="1" applyAlignment="1">
      <alignment vertical="center"/>
    </xf>
    <xf numFmtId="0" fontId="15" fillId="0" borderId="35" xfId="0" applyFont="1" applyBorder="1" applyAlignment="1">
      <alignment vertical="center" wrapText="1"/>
    </xf>
    <xf numFmtId="14" fontId="25" fillId="5" borderId="46" xfId="0" applyNumberFormat="1" applyFont="1" applyFill="1" applyBorder="1" applyAlignment="1" applyProtection="1">
      <alignment vertical="center"/>
      <protection locked="0"/>
    </xf>
    <xf numFmtId="0" fontId="25" fillId="5" borderId="46" xfId="0" applyFont="1" applyFill="1" applyBorder="1" applyAlignment="1" applyProtection="1">
      <alignment vertical="center"/>
      <protection locked="0"/>
    </xf>
    <xf numFmtId="173" fontId="25" fillId="5" borderId="46" xfId="0" applyNumberFormat="1" applyFont="1" applyFill="1" applyBorder="1" applyAlignment="1" applyProtection="1">
      <alignment vertical="center"/>
      <protection locked="0"/>
    </xf>
    <xf numFmtId="0" fontId="25" fillId="5" borderId="47" xfId="0" applyFont="1" applyFill="1" applyBorder="1" applyAlignment="1" applyProtection="1">
      <alignment vertical="center"/>
      <protection locked="0"/>
    </xf>
    <xf numFmtId="173" fontId="25" fillId="5" borderId="47" xfId="0" applyNumberFormat="1" applyFont="1" applyFill="1" applyBorder="1" applyAlignment="1" applyProtection="1">
      <alignment vertical="center"/>
      <protection locked="0"/>
    </xf>
    <xf numFmtId="0" fontId="25" fillId="5" borderId="17" xfId="0" applyFont="1" applyFill="1" applyBorder="1" applyAlignment="1" applyProtection="1">
      <alignment vertical="center"/>
      <protection locked="0"/>
    </xf>
    <xf numFmtId="173" fontId="25" fillId="5" borderId="17" xfId="0" applyNumberFormat="1" applyFont="1" applyFill="1" applyBorder="1" applyAlignment="1" applyProtection="1">
      <alignment vertical="center"/>
      <protection locked="0"/>
    </xf>
    <xf numFmtId="0" fontId="8" fillId="0" borderId="48" xfId="0" applyFont="1" applyBorder="1" applyAlignment="1">
      <alignment horizontal="right" vertical="center"/>
    </xf>
    <xf numFmtId="0" fontId="8" fillId="0" borderId="49" xfId="0" applyFont="1" applyBorder="1" applyAlignment="1">
      <alignment horizontal="right" vertical="center"/>
    </xf>
    <xf numFmtId="0" fontId="15" fillId="0" borderId="48" xfId="0" applyFont="1" applyBorder="1" applyAlignment="1">
      <alignment vertical="center"/>
    </xf>
    <xf numFmtId="0" fontId="15" fillId="0" borderId="0" xfId="0" applyFont="1" applyBorder="1" applyAlignment="1">
      <alignment horizontal="right" vertical="center"/>
    </xf>
    <xf numFmtId="0" fontId="15" fillId="0" borderId="21" xfId="0" applyFont="1" applyBorder="1" applyAlignment="1">
      <alignment horizontal="right" vertical="center"/>
    </xf>
    <xf numFmtId="0" fontId="15" fillId="0" borderId="21" xfId="0" applyFont="1" applyBorder="1" applyAlignment="1">
      <alignment vertical="center"/>
    </xf>
    <xf numFmtId="0" fontId="8" fillId="0" borderId="0" xfId="0" applyFont="1" applyBorder="1" applyAlignment="1">
      <alignment horizontal="right" vertical="center"/>
    </xf>
    <xf numFmtId="0" fontId="15" fillId="0" borderId="50" xfId="0" applyFont="1" applyBorder="1" applyAlignment="1">
      <alignment vertical="center"/>
    </xf>
    <xf numFmtId="0" fontId="15" fillId="0" borderId="50" xfId="0" applyFont="1" applyBorder="1" applyAlignment="1">
      <alignment vertical="center" wrapText="1"/>
    </xf>
    <xf numFmtId="0" fontId="15" fillId="0" borderId="35" xfId="0" applyFont="1" applyBorder="1" applyAlignment="1">
      <alignment vertical="center"/>
    </xf>
    <xf numFmtId="0" fontId="25" fillId="5" borderId="11" xfId="0" applyFont="1" applyFill="1" applyBorder="1" applyAlignment="1" applyProtection="1">
      <alignment vertical="center"/>
      <protection locked="0"/>
    </xf>
    <xf numFmtId="0" fontId="20" fillId="5" borderId="9" xfId="0" applyFont="1" applyFill="1" applyBorder="1" applyAlignment="1">
      <alignment horizontal="left" vertical="center"/>
    </xf>
    <xf numFmtId="0" fontId="25" fillId="5" borderId="51" xfId="0" applyFont="1" applyFill="1" applyBorder="1" applyAlignment="1" applyProtection="1">
      <alignment vertical="center"/>
      <protection locked="0"/>
    </xf>
    <xf numFmtId="0" fontId="25" fillId="5" borderId="34" xfId="0" applyFont="1" applyFill="1" applyBorder="1" applyAlignment="1" applyProtection="1">
      <alignment vertical="center"/>
      <protection locked="0"/>
    </xf>
    <xf numFmtId="0" fontId="8" fillId="0" borderId="3" xfId="0" applyFont="1" applyBorder="1" applyAlignment="1">
      <alignment horizontal="right" vertical="center"/>
    </xf>
    <xf numFmtId="0" fontId="8" fillId="0" borderId="7" xfId="0" applyFont="1" applyBorder="1" applyAlignment="1">
      <alignment horizontal="right" vertical="center"/>
    </xf>
    <xf numFmtId="0" fontId="8" fillId="0" borderId="16" xfId="0" applyFont="1" applyBorder="1" applyAlignment="1">
      <alignment horizontal="right" vertical="center"/>
    </xf>
    <xf numFmtId="0" fontId="8" fillId="0" borderId="6" xfId="0" applyFont="1" applyBorder="1" applyAlignment="1">
      <alignment horizontal="right" vertical="center"/>
    </xf>
    <xf numFmtId="0" fontId="8" fillId="0" borderId="4" xfId="0" applyFont="1" applyBorder="1" applyAlignment="1">
      <alignment horizontal="right" vertical="center"/>
    </xf>
    <xf numFmtId="0" fontId="8" fillId="0" borderId="52" xfId="0" applyFont="1" applyBorder="1" applyAlignment="1">
      <alignment horizontal="right" vertical="center"/>
    </xf>
    <xf numFmtId="0" fontId="8" fillId="0" borderId="18" xfId="0" applyFont="1" applyBorder="1" applyAlignment="1">
      <alignment horizontal="right" vertical="center"/>
    </xf>
    <xf numFmtId="0" fontId="8" fillId="0" borderId="15" xfId="0" applyFont="1" applyBorder="1" applyAlignment="1">
      <alignment horizontal="right" vertical="center"/>
    </xf>
    <xf numFmtId="166" fontId="5" fillId="0" borderId="53" xfId="1" applyFont="1" applyBorder="1" applyAlignment="1">
      <alignment vertical="center"/>
    </xf>
    <xf numFmtId="1" fontId="8" fillId="0" borderId="7" xfId="0" applyNumberFormat="1" applyFont="1" applyBorder="1" applyAlignment="1">
      <alignment horizontal="left" vertical="center"/>
    </xf>
    <xf numFmtId="0" fontId="15" fillId="0" borderId="7" xfId="0" applyFont="1" applyBorder="1" applyAlignment="1">
      <alignment vertical="center"/>
    </xf>
    <xf numFmtId="0" fontId="15" fillId="0" borderId="54" xfId="0" applyFont="1" applyBorder="1" applyAlignment="1">
      <alignment vertical="center"/>
    </xf>
    <xf numFmtId="0" fontId="15" fillId="0" borderId="49" xfId="0" applyFont="1" applyBorder="1" applyAlignment="1">
      <alignment vertical="center" wrapText="1"/>
    </xf>
    <xf numFmtId="0" fontId="25" fillId="5" borderId="55" xfId="0" applyFont="1" applyFill="1" applyBorder="1" applyAlignment="1" applyProtection="1">
      <alignment vertical="center"/>
      <protection locked="0"/>
    </xf>
    <xf numFmtId="0" fontId="25" fillId="5" borderId="23" xfId="0" applyFont="1" applyFill="1" applyBorder="1" applyAlignment="1" applyProtection="1">
      <alignment vertical="center"/>
      <protection locked="0"/>
    </xf>
    <xf numFmtId="0" fontId="25" fillId="5" borderId="27" xfId="0" applyFont="1" applyFill="1" applyBorder="1" applyAlignment="1" applyProtection="1">
      <alignment vertical="center"/>
      <protection locked="0"/>
    </xf>
    <xf numFmtId="0" fontId="15" fillId="0" borderId="48" xfId="0" applyFont="1" applyBorder="1" applyAlignment="1">
      <alignment vertical="center" wrapText="1"/>
    </xf>
    <xf numFmtId="0" fontId="25" fillId="5" borderId="2" xfId="0" applyFont="1" applyFill="1" applyBorder="1" applyAlignment="1" applyProtection="1">
      <alignment vertical="center"/>
      <protection locked="0"/>
    </xf>
    <xf numFmtId="166" fontId="25" fillId="5" borderId="46" xfId="1" applyFont="1" applyFill="1" applyBorder="1" applyAlignment="1" applyProtection="1">
      <alignment vertical="center"/>
      <protection locked="0"/>
    </xf>
    <xf numFmtId="0" fontId="25" fillId="5" borderId="21" xfId="0" applyFont="1" applyFill="1" applyBorder="1" applyAlignment="1" applyProtection="1">
      <alignment vertical="center"/>
      <protection locked="0"/>
    </xf>
    <xf numFmtId="0" fontId="25" fillId="5" borderId="8" xfId="0" applyFont="1" applyFill="1" applyBorder="1" applyAlignment="1" applyProtection="1">
      <alignment vertical="center"/>
      <protection locked="0"/>
    </xf>
    <xf numFmtId="0" fontId="25" fillId="5" borderId="13" xfId="0" applyFont="1" applyFill="1" applyBorder="1" applyAlignment="1" applyProtection="1">
      <alignment vertical="center"/>
      <protection locked="0"/>
    </xf>
    <xf numFmtId="0" fontId="25" fillId="5" borderId="16" xfId="0" applyFont="1" applyFill="1" applyBorder="1" applyAlignment="1" applyProtection="1">
      <alignment vertical="center"/>
      <protection locked="0"/>
    </xf>
    <xf numFmtId="0" fontId="25" fillId="5" borderId="56" xfId="0" applyFont="1" applyFill="1" applyBorder="1" applyAlignment="1" applyProtection="1">
      <alignment vertical="center"/>
      <protection locked="0"/>
    </xf>
    <xf numFmtId="0" fontId="8" fillId="0" borderId="2" xfId="0" applyFont="1" applyBorder="1" applyAlignment="1">
      <alignment horizontal="right" vertical="center"/>
    </xf>
    <xf numFmtId="0" fontId="8" fillId="0" borderId="8" xfId="0" applyFont="1" applyBorder="1" applyAlignment="1">
      <alignment horizontal="right" vertical="center"/>
    </xf>
    <xf numFmtId="0" fontId="6" fillId="0" borderId="49" xfId="0" applyFont="1" applyBorder="1" applyAlignment="1" applyProtection="1">
      <alignment vertical="center" wrapText="1"/>
    </xf>
    <xf numFmtId="0" fontId="6" fillId="5" borderId="55" xfId="0" applyFont="1" applyFill="1" applyBorder="1" applyAlignment="1" applyProtection="1">
      <alignment vertical="center"/>
    </xf>
    <xf numFmtId="0" fontId="6" fillId="5" borderId="23" xfId="0" applyFont="1" applyFill="1" applyBorder="1" applyAlignment="1" applyProtection="1">
      <alignment vertical="center"/>
    </xf>
    <xf numFmtId="0" fontId="6" fillId="5" borderId="27" xfId="0" applyFont="1" applyFill="1" applyBorder="1" applyAlignment="1" applyProtection="1">
      <alignment vertical="center"/>
    </xf>
    <xf numFmtId="0" fontId="25" fillId="0" borderId="0" xfId="0" applyFont="1" applyBorder="1" applyAlignment="1" applyProtection="1">
      <alignment vertical="center"/>
      <protection locked="0"/>
    </xf>
    <xf numFmtId="0" fontId="29" fillId="0" borderId="6" xfId="0" applyFont="1" applyBorder="1" applyAlignment="1">
      <alignment horizontal="left" vertical="center"/>
    </xf>
    <xf numFmtId="0" fontId="15" fillId="0" borderId="3" xfId="0" applyFont="1" applyBorder="1" applyAlignment="1">
      <alignment horizontal="right" vertical="center"/>
    </xf>
    <xf numFmtId="0" fontId="15" fillId="0" borderId="18" xfId="0" applyFont="1" applyBorder="1" applyAlignment="1">
      <alignment vertical="center"/>
    </xf>
    <xf numFmtId="0" fontId="25" fillId="5" borderId="57" xfId="0" applyFont="1" applyFill="1" applyBorder="1" applyAlignment="1" applyProtection="1">
      <alignment vertical="center"/>
      <protection locked="0"/>
    </xf>
    <xf numFmtId="0" fontId="25" fillId="5" borderId="36" xfId="0" applyFont="1" applyFill="1" applyBorder="1" applyAlignment="1" applyProtection="1">
      <alignment vertical="center"/>
      <protection locked="0"/>
    </xf>
    <xf numFmtId="0" fontId="25" fillId="5" borderId="58" xfId="0" applyFont="1" applyFill="1" applyBorder="1" applyAlignment="1" applyProtection="1">
      <alignment vertical="center"/>
      <protection locked="0"/>
    </xf>
    <xf numFmtId="0" fontId="25" fillId="5" borderId="59" xfId="0"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8" xfId="0" applyFont="1" applyBorder="1" applyAlignment="1">
      <alignment vertical="center"/>
    </xf>
    <xf numFmtId="0" fontId="15" fillId="0" borderId="8" xfId="0" applyFont="1" applyBorder="1" applyAlignment="1">
      <alignment horizontal="right" vertical="center"/>
    </xf>
    <xf numFmtId="166" fontId="5" fillId="0" borderId="42" xfId="1" applyFont="1" applyBorder="1" applyAlignment="1">
      <alignment vertical="center"/>
    </xf>
    <xf numFmtId="0" fontId="76" fillId="0" borderId="0" xfId="0" applyFont="1" applyBorder="1" applyAlignment="1">
      <alignment horizontal="left" vertical="center"/>
    </xf>
    <xf numFmtId="0" fontId="75" fillId="0" borderId="3" xfId="0" applyFont="1" applyBorder="1" applyAlignment="1" applyProtection="1">
      <alignment horizontal="left" vertical="center"/>
    </xf>
    <xf numFmtId="0" fontId="15" fillId="0" borderId="0"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vertical="center"/>
    </xf>
    <xf numFmtId="0" fontId="15" fillId="0" borderId="60" xfId="0" applyFont="1" applyBorder="1" applyAlignment="1">
      <alignment vertical="center"/>
    </xf>
    <xf numFmtId="0" fontId="20" fillId="0" borderId="5" xfId="0" applyFont="1" applyBorder="1" applyAlignment="1">
      <alignment vertical="center"/>
    </xf>
    <xf numFmtId="0" fontId="15" fillId="0" borderId="61" xfId="0" applyFont="1" applyBorder="1" applyAlignment="1">
      <alignment vertical="center"/>
    </xf>
    <xf numFmtId="0" fontId="15" fillId="0" borderId="62" xfId="0" applyFont="1" applyBorder="1" applyAlignment="1">
      <alignment vertical="center" wrapText="1"/>
    </xf>
    <xf numFmtId="165" fontId="25" fillId="5" borderId="56" xfId="1" applyNumberFormat="1" applyFont="1" applyFill="1" applyBorder="1" applyAlignment="1" applyProtection="1">
      <alignment vertical="center"/>
      <protection locked="0"/>
    </xf>
    <xf numFmtId="166" fontId="5" fillId="0" borderId="63" xfId="1" applyFont="1" applyBorder="1" applyAlignment="1">
      <alignment vertical="center"/>
    </xf>
    <xf numFmtId="165" fontId="25" fillId="5" borderId="47" xfId="1" applyNumberFormat="1" applyFont="1" applyFill="1" applyBorder="1" applyAlignment="1" applyProtection="1">
      <alignment vertical="center"/>
      <protection locked="0"/>
    </xf>
    <xf numFmtId="166" fontId="5" fillId="0" borderId="64" xfId="1" applyFont="1" applyBorder="1" applyAlignment="1">
      <alignment vertical="center"/>
    </xf>
    <xf numFmtId="165" fontId="25" fillId="5" borderId="17" xfId="1" applyNumberFormat="1" applyFont="1" applyFill="1" applyBorder="1" applyAlignment="1" applyProtection="1">
      <alignment vertical="center"/>
      <protection locked="0"/>
    </xf>
    <xf numFmtId="166" fontId="5" fillId="0" borderId="41" xfId="1" applyFont="1" applyBorder="1" applyAlignment="1">
      <alignment vertical="center"/>
    </xf>
    <xf numFmtId="0" fontId="8" fillId="0" borderId="65" xfId="0" applyFont="1" applyBorder="1" applyAlignment="1">
      <alignment horizontal="right" vertical="center"/>
    </xf>
    <xf numFmtId="166" fontId="5" fillId="0" borderId="66" xfId="1" applyFont="1" applyBorder="1" applyAlignment="1">
      <alignment vertical="center"/>
    </xf>
    <xf numFmtId="166" fontId="5" fillId="0" borderId="10" xfId="1" applyFont="1" applyBorder="1" applyAlignment="1">
      <alignment vertical="center"/>
    </xf>
    <xf numFmtId="0" fontId="15" fillId="0" borderId="67" xfId="0" applyFont="1" applyBorder="1" applyAlignment="1">
      <alignment vertical="center"/>
    </xf>
    <xf numFmtId="165" fontId="25" fillId="5" borderId="46" xfId="1" applyNumberFormat="1" applyFont="1" applyFill="1" applyBorder="1" applyAlignment="1" applyProtection="1">
      <alignment vertical="center"/>
      <protection locked="0"/>
    </xf>
    <xf numFmtId="166" fontId="5" fillId="0" borderId="68" xfId="1" applyFont="1" applyBorder="1" applyAlignment="1">
      <alignment vertical="center"/>
    </xf>
    <xf numFmtId="166" fontId="5" fillId="0" borderId="69" xfId="1" applyFont="1" applyBorder="1" applyAlignment="1">
      <alignment vertical="center"/>
    </xf>
    <xf numFmtId="0" fontId="20" fillId="0" borderId="65" xfId="0" applyFont="1" applyBorder="1" applyAlignment="1">
      <alignment horizontal="left" vertical="center"/>
    </xf>
    <xf numFmtId="0" fontId="15" fillId="0" borderId="48" xfId="0" applyFont="1" applyBorder="1" applyAlignment="1">
      <alignment horizontal="left" vertical="center"/>
    </xf>
    <xf numFmtId="0" fontId="15" fillId="0" borderId="61" xfId="0" applyFont="1" applyBorder="1" applyAlignment="1">
      <alignment horizontal="left" vertical="center"/>
    </xf>
    <xf numFmtId="0" fontId="15" fillId="0" borderId="70" xfId="0" applyFont="1" applyBorder="1" applyAlignment="1">
      <alignment vertical="center"/>
    </xf>
    <xf numFmtId="14" fontId="25" fillId="5" borderId="71" xfId="0" applyNumberFormat="1" applyFont="1" applyFill="1" applyBorder="1" applyAlignment="1" applyProtection="1">
      <alignment vertical="center"/>
      <protection locked="0"/>
    </xf>
    <xf numFmtId="0" fontId="25" fillId="5" borderId="72" xfId="0" applyFont="1" applyFill="1" applyBorder="1" applyAlignment="1" applyProtection="1">
      <alignment vertical="center"/>
      <protection locked="0"/>
    </xf>
    <xf numFmtId="0" fontId="25" fillId="5" borderId="73" xfId="0" applyFont="1" applyFill="1" applyBorder="1" applyAlignment="1" applyProtection="1">
      <alignment vertical="center"/>
      <protection locked="0"/>
    </xf>
    <xf numFmtId="166" fontId="5" fillId="0" borderId="74" xfId="1" applyFont="1" applyBorder="1" applyAlignment="1">
      <alignment vertical="center"/>
    </xf>
    <xf numFmtId="166" fontId="15" fillId="0" borderId="10" xfId="0" applyNumberFormat="1" applyFont="1" applyBorder="1" applyAlignment="1">
      <alignment vertical="center"/>
    </xf>
    <xf numFmtId="0" fontId="20" fillId="0" borderId="9" xfId="0" applyFont="1" applyBorder="1" applyAlignment="1">
      <alignment horizontal="left" vertical="center"/>
    </xf>
    <xf numFmtId="0" fontId="15" fillId="0" borderId="1" xfId="0" applyFont="1" applyBorder="1" applyAlignment="1">
      <alignment vertical="center"/>
    </xf>
    <xf numFmtId="0" fontId="15" fillId="0" borderId="6" xfId="0" applyFont="1" applyBorder="1" applyAlignment="1">
      <alignment horizontal="right" vertical="center"/>
    </xf>
    <xf numFmtId="0" fontId="15" fillId="0" borderId="70" xfId="0" applyFont="1" applyBorder="1" applyAlignment="1">
      <alignment vertical="center" wrapText="1"/>
    </xf>
    <xf numFmtId="0" fontId="15" fillId="0" borderId="75" xfId="0" applyFont="1" applyBorder="1" applyAlignment="1">
      <alignment vertical="center"/>
    </xf>
    <xf numFmtId="173" fontId="15" fillId="0" borderId="74" xfId="0" applyNumberFormat="1" applyFont="1" applyBorder="1" applyAlignment="1">
      <alignment vertical="center"/>
    </xf>
    <xf numFmtId="173" fontId="15" fillId="0" borderId="76" xfId="0" applyNumberFormat="1" applyFont="1" applyBorder="1" applyAlignment="1">
      <alignment vertical="center"/>
    </xf>
    <xf numFmtId="173" fontId="15" fillId="0" borderId="10" xfId="0" applyNumberFormat="1" applyFont="1" applyBorder="1" applyAlignment="1">
      <alignment vertical="center"/>
    </xf>
    <xf numFmtId="173" fontId="15" fillId="0" borderId="77" xfId="0" applyNumberFormat="1" applyFont="1" applyBorder="1" applyAlignment="1">
      <alignment vertical="center"/>
    </xf>
    <xf numFmtId="173" fontId="15" fillId="0" borderId="62" xfId="0" applyNumberFormat="1" applyFont="1" applyBorder="1" applyAlignment="1">
      <alignment vertical="center" wrapText="1"/>
    </xf>
    <xf numFmtId="173" fontId="8" fillId="0" borderId="10" xfId="0" applyNumberFormat="1" applyFont="1" applyBorder="1" applyAlignment="1">
      <alignment horizontal="right" vertical="center"/>
    </xf>
    <xf numFmtId="173" fontId="15" fillId="0" borderId="67" xfId="0" applyNumberFormat="1" applyFont="1" applyBorder="1" applyAlignment="1">
      <alignment vertical="center"/>
    </xf>
    <xf numFmtId="0" fontId="15" fillId="0" borderId="3" xfId="0" applyFont="1" applyBorder="1" applyAlignment="1">
      <alignment vertical="center"/>
    </xf>
    <xf numFmtId="14" fontId="25" fillId="5" borderId="70" xfId="0" applyNumberFormat="1" applyFont="1" applyFill="1" applyBorder="1" applyAlignment="1" applyProtection="1">
      <alignment vertical="center"/>
      <protection locked="0"/>
    </xf>
    <xf numFmtId="173" fontId="5" fillId="0" borderId="10" xfId="1" applyNumberFormat="1" applyFont="1" applyBorder="1" applyAlignment="1">
      <alignment vertical="center"/>
    </xf>
    <xf numFmtId="0" fontId="23" fillId="0" borderId="4" xfId="0" applyFont="1" applyBorder="1" applyAlignment="1" applyProtection="1">
      <alignment horizontal="center" vertical="center"/>
    </xf>
    <xf numFmtId="0" fontId="75" fillId="0" borderId="4" xfId="0" applyFont="1" applyBorder="1" applyAlignment="1" applyProtection="1">
      <alignment horizontal="left" vertical="center"/>
    </xf>
    <xf numFmtId="0" fontId="23" fillId="0" borderId="60" xfId="0" applyFont="1" applyBorder="1" applyAlignment="1" applyProtection="1">
      <alignment horizontal="center" vertical="center"/>
    </xf>
    <xf numFmtId="1" fontId="22" fillId="0" borderId="0" xfId="0" applyNumberFormat="1" applyFont="1" applyBorder="1" applyAlignment="1" applyProtection="1">
      <alignment horizontal="left" vertical="center"/>
    </xf>
    <xf numFmtId="0" fontId="62" fillId="0" borderId="35" xfId="0" applyNumberFormat="1" applyFont="1" applyFill="1" applyBorder="1" applyAlignment="1" applyProtection="1">
      <alignment horizontal="center" vertical="center"/>
    </xf>
    <xf numFmtId="0" fontId="23" fillId="0" borderId="3" xfId="0" applyFont="1" applyBorder="1" applyAlignment="1" applyProtection="1">
      <alignment vertical="center"/>
    </xf>
    <xf numFmtId="0" fontId="23" fillId="0" borderId="0" xfId="0" applyFont="1" applyBorder="1" applyAlignment="1" applyProtection="1">
      <alignment vertical="center"/>
    </xf>
    <xf numFmtId="0" fontId="15" fillId="0" borderId="0" xfId="0" applyFont="1" applyFill="1" applyBorder="1" applyAlignment="1" applyProtection="1">
      <alignment vertical="center"/>
    </xf>
    <xf numFmtId="49" fontId="15" fillId="0" borderId="10" xfId="0" applyNumberFormat="1" applyFont="1" applyBorder="1" applyAlignment="1" applyProtection="1">
      <alignment vertical="center"/>
    </xf>
    <xf numFmtId="0" fontId="8" fillId="0" borderId="78" xfId="0" applyFont="1" applyBorder="1" applyAlignment="1" applyProtection="1">
      <alignment horizontal="center" vertical="center" wrapText="1"/>
    </xf>
    <xf numFmtId="0" fontId="8" fillId="0" borderId="79" xfId="0" applyFont="1" applyBorder="1" applyAlignment="1" applyProtection="1">
      <alignment horizontal="center" vertical="center" wrapText="1"/>
    </xf>
    <xf numFmtId="49" fontId="8" fillId="0" borderId="73" xfId="0" applyNumberFormat="1" applyFont="1" applyFill="1" applyBorder="1" applyAlignment="1" applyProtection="1">
      <alignment horizontal="center" vertical="center"/>
    </xf>
    <xf numFmtId="49" fontId="8" fillId="0" borderId="80" xfId="0" applyNumberFormat="1" applyFont="1" applyFill="1" applyBorder="1" applyAlignment="1" applyProtection="1">
      <alignment horizontal="center" vertical="center" wrapText="1"/>
    </xf>
    <xf numFmtId="49" fontId="8" fillId="0" borderId="70" xfId="0" applyNumberFormat="1" applyFont="1" applyBorder="1" applyAlignment="1" applyProtection="1">
      <alignment horizontal="center" vertical="center"/>
    </xf>
    <xf numFmtId="49" fontId="8" fillId="0" borderId="73" xfId="0" applyNumberFormat="1" applyFont="1" applyBorder="1" applyAlignment="1" applyProtection="1">
      <alignment horizontal="center" vertical="center"/>
    </xf>
    <xf numFmtId="0" fontId="15" fillId="0" borderId="81" xfId="0" applyFont="1" applyBorder="1" applyAlignment="1" applyProtection="1">
      <alignment vertical="center"/>
    </xf>
    <xf numFmtId="49" fontId="8" fillId="0" borderId="78" xfId="0" applyNumberFormat="1" applyFont="1" applyBorder="1" applyAlignment="1" applyProtection="1">
      <alignment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18" fillId="0" borderId="0" xfId="0" applyFont="1" applyBorder="1" applyAlignment="1">
      <alignment vertical="center"/>
    </xf>
    <xf numFmtId="0" fontId="18" fillId="0" borderId="10" xfId="0" applyFont="1" applyBorder="1" applyAlignment="1">
      <alignment vertical="center"/>
    </xf>
    <xf numFmtId="0" fontId="18" fillId="0" borderId="3" xfId="0" applyFont="1" applyBorder="1" applyAlignment="1">
      <alignment vertical="center"/>
    </xf>
    <xf numFmtId="0" fontId="18" fillId="0" borderId="0" xfId="0" applyFont="1" applyBorder="1" applyAlignment="1">
      <alignment horizontal="right" vertical="center"/>
    </xf>
    <xf numFmtId="1" fontId="8" fillId="0" borderId="0" xfId="0" applyNumberFormat="1" applyFont="1" applyBorder="1" applyAlignment="1">
      <alignment horizontal="righ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20" fillId="0" borderId="3" xfId="0" applyFont="1" applyBorder="1" applyAlignment="1">
      <alignment horizontal="right" vertical="center"/>
    </xf>
    <xf numFmtId="14" fontId="18" fillId="5" borderId="35" xfId="0" applyNumberFormat="1" applyFont="1" applyFill="1" applyBorder="1" applyAlignment="1" applyProtection="1">
      <alignment vertical="center"/>
      <protection locked="0"/>
    </xf>
    <xf numFmtId="0" fontId="20" fillId="0" borderId="0" xfId="0" applyFont="1" applyBorder="1" applyAlignment="1">
      <alignment horizontal="right" vertical="center"/>
    </xf>
    <xf numFmtId="0" fontId="18" fillId="5" borderId="35" xfId="0" applyFont="1" applyFill="1" applyBorder="1" applyAlignment="1" applyProtection="1">
      <alignment vertical="center"/>
      <protection locked="0"/>
    </xf>
    <xf numFmtId="0" fontId="18" fillId="0" borderId="18" xfId="0" applyFont="1" applyBorder="1" applyAlignment="1">
      <alignment vertical="center"/>
    </xf>
    <xf numFmtId="0" fontId="18" fillId="0" borderId="7" xfId="0" applyFont="1" applyBorder="1" applyAlignment="1">
      <alignment vertical="center"/>
    </xf>
    <xf numFmtId="0" fontId="18" fillId="0" borderId="54" xfId="0" applyFont="1" applyBorder="1" applyAlignment="1">
      <alignment vertical="center"/>
    </xf>
    <xf numFmtId="0" fontId="50" fillId="0" borderId="65" xfId="0" applyFont="1" applyBorder="1" applyAlignment="1">
      <alignment vertical="center"/>
    </xf>
    <xf numFmtId="0" fontId="18" fillId="0" borderId="48" xfId="0" applyFont="1" applyBorder="1" applyAlignment="1">
      <alignment vertical="center"/>
    </xf>
    <xf numFmtId="173" fontId="18" fillId="0" borderId="61" xfId="0" applyNumberFormat="1" applyFont="1" applyBorder="1" applyAlignment="1">
      <alignment vertical="center"/>
    </xf>
    <xf numFmtId="14" fontId="26" fillId="5" borderId="71" xfId="0" applyNumberFormat="1" applyFont="1" applyFill="1" applyBorder="1" applyAlignment="1" applyProtection="1">
      <alignment vertical="center"/>
      <protection locked="0"/>
    </xf>
    <xf numFmtId="0" fontId="26" fillId="5" borderId="57" xfId="0" applyFont="1" applyFill="1" applyBorder="1" applyAlignment="1" applyProtection="1">
      <alignment vertical="center"/>
      <protection locked="0"/>
    </xf>
    <xf numFmtId="0" fontId="26" fillId="5" borderId="46" xfId="0" applyFont="1" applyFill="1" applyBorder="1" applyAlignment="1" applyProtection="1">
      <alignment vertical="center"/>
      <protection locked="0"/>
    </xf>
    <xf numFmtId="14" fontId="26" fillId="5" borderId="72" xfId="0" applyNumberFormat="1" applyFont="1" applyFill="1" applyBorder="1" applyAlignment="1" applyProtection="1">
      <alignment vertical="center"/>
      <protection locked="0"/>
    </xf>
    <xf numFmtId="0" fontId="26" fillId="5" borderId="51" xfId="0" applyFont="1" applyFill="1" applyBorder="1" applyAlignment="1" applyProtection="1">
      <alignment vertical="center"/>
      <protection locked="0"/>
    </xf>
    <xf numFmtId="0" fontId="26" fillId="5" borderId="47" xfId="0" applyFont="1" applyFill="1" applyBorder="1" applyAlignment="1" applyProtection="1">
      <alignment vertical="center"/>
      <protection locked="0"/>
    </xf>
    <xf numFmtId="0" fontId="26" fillId="5" borderId="72" xfId="0" applyFont="1" applyFill="1" applyBorder="1" applyAlignment="1" applyProtection="1">
      <alignment vertical="center"/>
      <protection locked="0"/>
    </xf>
    <xf numFmtId="0" fontId="20" fillId="0" borderId="5" xfId="0" applyFont="1" applyBorder="1" applyAlignment="1">
      <alignment horizontal="right" vertical="center"/>
    </xf>
    <xf numFmtId="0" fontId="20" fillId="0" borderId="2" xfId="0" applyFont="1" applyBorder="1" applyAlignment="1">
      <alignment horizontal="right" vertical="center"/>
    </xf>
    <xf numFmtId="0" fontId="50" fillId="0" borderId="65" xfId="0" applyFont="1" applyFill="1" applyBorder="1" applyAlignment="1">
      <alignment vertical="center"/>
    </xf>
    <xf numFmtId="0" fontId="20" fillId="0" borderId="73" xfId="0" applyFont="1" applyBorder="1" applyAlignment="1">
      <alignment vertical="center"/>
    </xf>
    <xf numFmtId="0" fontId="20" fillId="0" borderId="50" xfId="0" applyFont="1" applyBorder="1" applyAlignment="1">
      <alignment vertical="center"/>
    </xf>
    <xf numFmtId="0" fontId="20" fillId="0" borderId="17" xfId="0" applyFont="1" applyBorder="1" applyAlignment="1">
      <alignment vertical="center"/>
    </xf>
    <xf numFmtId="0" fontId="20" fillId="0" borderId="17" xfId="0" applyFont="1" applyBorder="1" applyAlignment="1">
      <alignment vertical="center" wrapText="1"/>
    </xf>
    <xf numFmtId="14" fontId="25" fillId="5" borderId="72" xfId="0" applyNumberFormat="1" applyFont="1" applyFill="1" applyBorder="1" applyAlignment="1" applyProtection="1">
      <alignment vertical="center"/>
      <protection locked="0"/>
    </xf>
    <xf numFmtId="0" fontId="25" fillId="5" borderId="82" xfId="0" applyFont="1" applyFill="1" applyBorder="1" applyAlignment="1" applyProtection="1">
      <alignment vertical="center"/>
      <protection locked="0"/>
    </xf>
    <xf numFmtId="0" fontId="25" fillId="5" borderId="83" xfId="0" applyFont="1" applyFill="1" applyBorder="1" applyAlignment="1" applyProtection="1">
      <alignment vertical="center"/>
      <protection locked="0"/>
    </xf>
    <xf numFmtId="0" fontId="25" fillId="5" borderId="84" xfId="0" applyFont="1" applyFill="1" applyBorder="1" applyAlignment="1" applyProtection="1">
      <alignment vertical="center"/>
      <protection locked="0"/>
    </xf>
    <xf numFmtId="0" fontId="25" fillId="5" borderId="85" xfId="0" applyFont="1" applyFill="1" applyBorder="1" applyAlignment="1" applyProtection="1">
      <alignment vertical="center"/>
      <protection locked="0"/>
    </xf>
    <xf numFmtId="0" fontId="8" fillId="0" borderId="5" xfId="0" applyFont="1" applyBorder="1" applyAlignment="1">
      <alignment horizontal="right" vertical="center"/>
    </xf>
    <xf numFmtId="0" fontId="8" fillId="0" borderId="9" xfId="0" applyFont="1" applyBorder="1" applyAlignment="1">
      <alignment horizontal="right" vertical="center"/>
    </xf>
    <xf numFmtId="0" fontId="20" fillId="0" borderId="9" xfId="0" applyFont="1" applyBorder="1" applyAlignment="1">
      <alignment horizontal="right" vertical="center"/>
    </xf>
    <xf numFmtId="0" fontId="20" fillId="0" borderId="8" xfId="0" applyFont="1" applyBorder="1" applyAlignment="1">
      <alignment horizontal="right" vertical="center"/>
    </xf>
    <xf numFmtId="0" fontId="26" fillId="5" borderId="82" xfId="0" applyFont="1" applyFill="1" applyBorder="1" applyAlignment="1" applyProtection="1">
      <alignment vertical="center"/>
      <protection locked="0"/>
    </xf>
    <xf numFmtId="0" fontId="26" fillId="5" borderId="59" xfId="0" applyFont="1" applyFill="1" applyBorder="1" applyAlignment="1" applyProtection="1">
      <alignment vertical="center"/>
      <protection locked="0"/>
    </xf>
    <xf numFmtId="0" fontId="26" fillId="5" borderId="58" xfId="0" applyFont="1" applyFill="1" applyBorder="1" applyAlignment="1" applyProtection="1">
      <alignment vertical="center"/>
      <protection locked="0"/>
    </xf>
    <xf numFmtId="0" fontId="26" fillId="5" borderId="83" xfId="0" applyFont="1" applyFill="1" applyBorder="1" applyAlignment="1" applyProtection="1">
      <alignment vertical="center"/>
      <protection locked="0"/>
    </xf>
    <xf numFmtId="0" fontId="26" fillId="5" borderId="84" xfId="0" applyFont="1" applyFill="1" applyBorder="1" applyAlignment="1" applyProtection="1">
      <alignment vertical="center"/>
      <protection locked="0"/>
    </xf>
    <xf numFmtId="0" fontId="26" fillId="5" borderId="85" xfId="0" applyFont="1" applyFill="1" applyBorder="1" applyAlignment="1" applyProtection="1">
      <alignment vertical="center"/>
      <protection locked="0"/>
    </xf>
    <xf numFmtId="0" fontId="20" fillId="0" borderId="18" xfId="0" applyFont="1" applyBorder="1" applyAlignment="1">
      <alignment horizontal="right" vertical="center"/>
    </xf>
    <xf numFmtId="0" fontId="20" fillId="0" borderId="7" xfId="0" applyFont="1" applyBorder="1" applyAlignment="1">
      <alignment horizontal="right" vertical="center"/>
    </xf>
    <xf numFmtId="14" fontId="25" fillId="5" borderId="86" xfId="0" applyNumberFormat="1" applyFont="1" applyFill="1" applyBorder="1" applyAlignment="1" applyProtection="1">
      <alignment vertical="center"/>
      <protection locked="0"/>
    </xf>
    <xf numFmtId="14" fontId="25" fillId="5" borderId="87" xfId="0" applyNumberFormat="1" applyFont="1" applyFill="1" applyBorder="1" applyAlignment="1" applyProtection="1">
      <alignment vertical="center"/>
      <protection locked="0"/>
    </xf>
    <xf numFmtId="166" fontId="25" fillId="5" borderId="88" xfId="1" applyFont="1" applyFill="1" applyBorder="1" applyAlignment="1" applyProtection="1">
      <alignment vertical="center"/>
      <protection locked="0"/>
    </xf>
    <xf numFmtId="166" fontId="25" fillId="5" borderId="64" xfId="1" applyFont="1" applyFill="1" applyBorder="1" applyAlignment="1" applyProtection="1">
      <alignment vertical="center"/>
      <protection locked="0"/>
    </xf>
    <xf numFmtId="166" fontId="25" fillId="5" borderId="89" xfId="1" applyFont="1" applyFill="1" applyBorder="1" applyAlignment="1" applyProtection="1">
      <alignment vertical="center"/>
      <protection locked="0"/>
    </xf>
    <xf numFmtId="0" fontId="8" fillId="0" borderId="5" xfId="0" applyFont="1" applyBorder="1" applyAlignment="1">
      <alignment vertical="center"/>
    </xf>
    <xf numFmtId="0" fontId="15" fillId="0" borderId="9" xfId="0" applyFont="1" applyBorder="1" applyAlignment="1">
      <alignment horizontal="right" vertical="center"/>
    </xf>
    <xf numFmtId="0" fontId="15" fillId="0" borderId="76" xfId="0" applyFont="1" applyBorder="1" applyAlignment="1">
      <alignment vertical="center"/>
    </xf>
    <xf numFmtId="1" fontId="76" fillId="0" borderId="0" xfId="0" applyNumberFormat="1" applyFont="1" applyBorder="1" applyAlignment="1">
      <alignment horizontal="left" vertical="center"/>
    </xf>
    <xf numFmtId="0" fontId="25" fillId="0" borderId="46" xfId="0" applyFont="1" applyFill="1" applyBorder="1" applyAlignment="1" applyProtection="1">
      <alignment vertical="center"/>
    </xf>
    <xf numFmtId="0" fontId="60" fillId="0" borderId="4" xfId="0" applyFont="1" applyBorder="1" applyAlignment="1" applyProtection="1">
      <alignment horizontal="left" vertical="center"/>
    </xf>
    <xf numFmtId="0" fontId="8" fillId="0" borderId="90" xfId="0" applyFont="1" applyBorder="1" applyAlignment="1" applyProtection="1">
      <alignment horizontal="center" vertical="center" wrapText="1"/>
    </xf>
    <xf numFmtId="49" fontId="8" fillId="0" borderId="90" xfId="0" applyNumberFormat="1" applyFont="1" applyBorder="1" applyAlignment="1" applyProtection="1">
      <alignment vertical="center"/>
    </xf>
    <xf numFmtId="49" fontId="8" fillId="0" borderId="91" xfId="0" applyNumberFormat="1" applyFont="1" applyFill="1" applyBorder="1" applyAlignment="1" applyProtection="1">
      <alignment horizontal="center" vertical="center" wrapText="1"/>
    </xf>
    <xf numFmtId="15" fontId="8" fillId="6" borderId="16" xfId="0" applyNumberFormat="1" applyFont="1" applyFill="1" applyBorder="1" applyAlignment="1" applyProtection="1">
      <alignment horizontal="center" vertical="center"/>
      <protection locked="0"/>
    </xf>
    <xf numFmtId="15" fontId="8" fillId="6" borderId="55" xfId="0" applyNumberFormat="1" applyFont="1" applyFill="1" applyBorder="1" applyAlignment="1" applyProtection="1">
      <alignment horizontal="center" vertical="center"/>
      <protection locked="0"/>
    </xf>
    <xf numFmtId="0" fontId="18" fillId="0" borderId="92" xfId="0" applyFont="1" applyFill="1" applyBorder="1" applyAlignment="1" applyProtection="1">
      <alignment horizontal="left" vertical="center"/>
    </xf>
    <xf numFmtId="0" fontId="33" fillId="0" borderId="13" xfId="0" applyFont="1" applyFill="1" applyBorder="1" applyAlignment="1" applyProtection="1">
      <alignment horizontal="center" vertical="center"/>
    </xf>
    <xf numFmtId="0" fontId="33" fillId="0" borderId="5" xfId="0" applyFont="1" applyFill="1" applyBorder="1" applyAlignment="1" applyProtection="1">
      <alignment horizontal="left" vertical="center"/>
    </xf>
    <xf numFmtId="0" fontId="15" fillId="0" borderId="2" xfId="0" applyFont="1" applyFill="1" applyBorder="1" applyAlignment="1" applyProtection="1">
      <alignment vertical="center"/>
    </xf>
    <xf numFmtId="0" fontId="77" fillId="0" borderId="16" xfId="0" applyFont="1" applyFill="1" applyBorder="1" applyAlignment="1" applyProtection="1">
      <alignment vertical="center"/>
    </xf>
    <xf numFmtId="179" fontId="78" fillId="0" borderId="93" xfId="0" applyNumberFormat="1" applyFont="1" applyBorder="1" applyAlignment="1">
      <alignment horizontal="right"/>
    </xf>
    <xf numFmtId="176" fontId="78" fillId="0" borderId="94" xfId="0" applyNumberFormat="1" applyFont="1" applyBorder="1" applyAlignment="1">
      <alignment horizontal="right"/>
    </xf>
    <xf numFmtId="179" fontId="78" fillId="0" borderId="94" xfId="0" applyNumberFormat="1" applyFont="1" applyBorder="1" applyAlignment="1">
      <alignment horizontal="right"/>
    </xf>
    <xf numFmtId="172" fontId="79" fillId="0" borderId="95" xfId="16" applyNumberFormat="1" applyFont="1" applyBorder="1"/>
    <xf numFmtId="172" fontId="78" fillId="0" borderId="96" xfId="16" applyNumberFormat="1" applyFont="1" applyBorder="1"/>
    <xf numFmtId="172" fontId="78" fillId="0" borderId="97" xfId="16" applyNumberFormat="1" applyFont="1" applyBorder="1"/>
    <xf numFmtId="164" fontId="78" fillId="0" borderId="98" xfId="0" applyNumberFormat="1" applyFont="1" applyBorder="1" applyAlignment="1">
      <alignment horizontal="right"/>
    </xf>
    <xf numFmtId="164" fontId="78" fillId="0" borderId="35" xfId="0" applyNumberFormat="1" applyFont="1" applyBorder="1" applyAlignment="1">
      <alignment horizontal="right"/>
    </xf>
    <xf numFmtId="164" fontId="78" fillId="0" borderId="99" xfId="0" applyNumberFormat="1" applyFont="1" applyBorder="1" applyAlignment="1">
      <alignment horizontal="right"/>
    </xf>
    <xf numFmtId="164" fontId="78" fillId="0" borderId="100" xfId="0" applyNumberFormat="1" applyFont="1" applyBorder="1" applyAlignment="1">
      <alignment horizontal="right"/>
    </xf>
    <xf numFmtId="179" fontId="1" fillId="0" borderId="100" xfId="15" applyNumberFormat="1" applyFont="1" applyBorder="1" applyAlignment="1">
      <alignment horizontal="right"/>
    </xf>
    <xf numFmtId="176" fontId="78" fillId="0" borderId="93" xfId="0" applyNumberFormat="1" applyFont="1" applyBorder="1" applyAlignment="1">
      <alignment horizontal="right"/>
    </xf>
    <xf numFmtId="176" fontId="78" fillId="0" borderId="98" xfId="0" applyNumberFormat="1" applyFont="1" applyBorder="1" applyAlignment="1">
      <alignment horizontal="right"/>
    </xf>
    <xf numFmtId="176" fontId="78" fillId="0" borderId="35" xfId="0" applyNumberFormat="1" applyFont="1" applyBorder="1" applyAlignment="1">
      <alignment horizontal="right"/>
    </xf>
    <xf numFmtId="176" fontId="78" fillId="0" borderId="99" xfId="0" applyNumberFormat="1" applyFont="1" applyBorder="1" applyAlignment="1">
      <alignment horizontal="right"/>
    </xf>
    <xf numFmtId="176" fontId="1" fillId="0" borderId="100" xfId="15" applyNumberFormat="1" applyBorder="1"/>
    <xf numFmtId="176" fontId="78" fillId="0" borderId="100" xfId="0" applyNumberFormat="1" applyFont="1" applyBorder="1" applyAlignment="1">
      <alignment horizontal="right"/>
    </xf>
    <xf numFmtId="0" fontId="0" fillId="0" borderId="101" xfId="0" applyBorder="1"/>
    <xf numFmtId="0" fontId="6" fillId="0" borderId="102" xfId="0" applyFont="1" applyFill="1" applyBorder="1" applyAlignment="1" applyProtection="1">
      <alignment vertical="center"/>
    </xf>
    <xf numFmtId="0" fontId="51" fillId="0" borderId="102" xfId="0" applyFont="1" applyFill="1" applyBorder="1" applyAlignment="1" applyProtection="1">
      <alignment vertical="center"/>
    </xf>
    <xf numFmtId="0" fontId="29" fillId="0" borderId="102" xfId="0" applyFont="1" applyFill="1" applyBorder="1" applyAlignment="1" applyProtection="1">
      <alignment vertical="center"/>
    </xf>
    <xf numFmtId="0" fontId="0" fillId="0" borderId="102" xfId="0" applyBorder="1"/>
    <xf numFmtId="10" fontId="33" fillId="6" borderId="35"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xf>
    <xf numFmtId="0" fontId="74" fillId="0" borderId="0" xfId="0" applyFont="1" applyFill="1" applyBorder="1" applyAlignment="1" applyProtection="1">
      <alignment vertical="center"/>
    </xf>
    <xf numFmtId="0" fontId="39" fillId="0" borderId="0" xfId="0" applyFont="1" applyFill="1" applyBorder="1" applyAlignment="1" applyProtection="1"/>
    <xf numFmtId="0" fontId="15" fillId="0" borderId="7" xfId="0" applyFont="1" applyBorder="1"/>
    <xf numFmtId="0" fontId="7" fillId="0" borderId="7" xfId="0" applyFont="1" applyFill="1" applyBorder="1" applyAlignment="1" applyProtection="1">
      <alignment horizontal="left"/>
    </xf>
    <xf numFmtId="0" fontId="38" fillId="0" borderId="0" xfId="0" applyFont="1" applyAlignment="1">
      <alignment horizontal="center" vertical="center"/>
    </xf>
    <xf numFmtId="0" fontId="80" fillId="0" borderId="0" xfId="0" applyFont="1"/>
    <xf numFmtId="0" fontId="66" fillId="0" borderId="4" xfId="0" applyFont="1" applyBorder="1" applyAlignment="1" applyProtection="1">
      <alignment horizontal="centerContinuous" vertical="distributed"/>
    </xf>
    <xf numFmtId="0" fontId="38" fillId="0" borderId="3" xfId="0" applyFont="1" applyBorder="1" applyAlignment="1" applyProtection="1">
      <alignment horizontal="centerContinuous" vertical="distributed"/>
    </xf>
    <xf numFmtId="0" fontId="38" fillId="0" borderId="0" xfId="0" applyFont="1" applyAlignment="1">
      <alignment horizontal="centerContinuous" vertical="distributed"/>
    </xf>
    <xf numFmtId="0" fontId="69" fillId="0" borderId="4" xfId="0" applyFont="1" applyBorder="1" applyAlignment="1" applyProtection="1">
      <alignment vertical="center"/>
      <protection locked="0"/>
    </xf>
    <xf numFmtId="0" fontId="16" fillId="3" borderId="6" xfId="0" applyFont="1" applyFill="1" applyBorder="1" applyAlignment="1" applyProtection="1">
      <alignment vertical="center"/>
    </xf>
    <xf numFmtId="0" fontId="16" fillId="0" borderId="6" xfId="0" applyFont="1" applyBorder="1" applyAlignment="1" applyProtection="1">
      <alignment horizontal="center" vertical="distributed"/>
    </xf>
    <xf numFmtId="0" fontId="71" fillId="0" borderId="10" xfId="0" applyFont="1" applyBorder="1" applyAlignment="1" applyProtection="1">
      <alignment vertical="center"/>
    </xf>
    <xf numFmtId="0" fontId="5" fillId="0" borderId="0" xfId="0" applyFont="1" applyAlignment="1">
      <alignment horizontal="left"/>
    </xf>
    <xf numFmtId="0" fontId="6" fillId="5" borderId="6" xfId="0" applyFont="1" applyFill="1" applyBorder="1" applyAlignment="1" applyProtection="1">
      <protection locked="0"/>
    </xf>
    <xf numFmtId="0" fontId="6" fillId="5" borderId="4" xfId="0" applyFont="1" applyFill="1" applyBorder="1" applyAlignment="1" applyProtection="1">
      <protection locked="0"/>
    </xf>
    <xf numFmtId="0" fontId="6" fillId="5" borderId="60" xfId="0" applyFont="1" applyFill="1" applyBorder="1" applyAlignment="1" applyProtection="1">
      <protection locked="0"/>
    </xf>
    <xf numFmtId="0" fontId="7" fillId="5" borderId="3" xfId="0" applyFont="1" applyFill="1" applyBorder="1" applyAlignment="1" applyProtection="1">
      <protection locked="0"/>
    </xf>
    <xf numFmtId="0" fontId="6" fillId="5" borderId="8" xfId="0" applyFont="1" applyFill="1" applyBorder="1" applyAlignment="1" applyProtection="1">
      <protection locked="0"/>
    </xf>
    <xf numFmtId="0" fontId="6" fillId="5" borderId="0" xfId="0" applyFont="1" applyFill="1" applyBorder="1" applyAlignment="1" applyProtection="1">
      <protection locked="0"/>
    </xf>
    <xf numFmtId="0" fontId="7" fillId="5" borderId="0" xfId="0" applyFont="1" applyFill="1" applyBorder="1" applyAlignment="1" applyProtection="1">
      <protection locked="0"/>
    </xf>
    <xf numFmtId="0" fontId="6" fillId="5" borderId="10" xfId="0" applyFont="1" applyFill="1" applyBorder="1" applyAlignment="1" applyProtection="1">
      <protection locked="0"/>
    </xf>
    <xf numFmtId="0" fontId="7" fillId="5" borderId="8" xfId="0" applyFont="1" applyFill="1" applyBorder="1" applyAlignment="1" applyProtection="1">
      <protection locked="0"/>
    </xf>
    <xf numFmtId="0" fontId="6" fillId="5" borderId="76" xfId="0" applyFont="1" applyFill="1" applyBorder="1" applyAlignment="1" applyProtection="1">
      <protection locked="0"/>
    </xf>
    <xf numFmtId="0" fontId="6" fillId="5" borderId="3" xfId="0" applyFont="1" applyFill="1" applyBorder="1" applyAlignment="1" applyProtection="1">
      <protection locked="0"/>
    </xf>
    <xf numFmtId="0" fontId="6" fillId="5" borderId="48" xfId="0" applyFont="1" applyFill="1" applyBorder="1" applyAlignment="1" applyProtection="1">
      <protection locked="0"/>
    </xf>
    <xf numFmtId="0" fontId="6" fillId="5" borderId="61" xfId="0" applyFont="1" applyFill="1" applyBorder="1" applyAlignment="1" applyProtection="1">
      <protection locked="0"/>
    </xf>
    <xf numFmtId="0" fontId="5" fillId="5" borderId="8" xfId="0" applyFont="1" applyFill="1" applyBorder="1" applyAlignment="1" applyProtection="1">
      <protection locked="0"/>
    </xf>
    <xf numFmtId="0" fontId="8" fillId="5" borderId="0" xfId="0" applyFont="1" applyFill="1" applyBorder="1" applyAlignment="1" applyProtection="1">
      <protection locked="0"/>
    </xf>
    <xf numFmtId="0" fontId="15" fillId="5" borderId="0" xfId="0" applyFont="1" applyFill="1" applyBorder="1" applyProtection="1">
      <protection locked="0"/>
    </xf>
    <xf numFmtId="0" fontId="5" fillId="5" borderId="10" xfId="0" applyFont="1" applyFill="1" applyBorder="1" applyAlignment="1" applyProtection="1">
      <protection locked="0"/>
    </xf>
    <xf numFmtId="0" fontId="6" fillId="5" borderId="18" xfId="0" applyFont="1" applyFill="1" applyBorder="1" applyAlignment="1" applyProtection="1">
      <protection locked="0"/>
    </xf>
    <xf numFmtId="0" fontId="5" fillId="5" borderId="7" xfId="0" applyFont="1" applyFill="1" applyBorder="1" applyAlignment="1" applyProtection="1">
      <protection locked="0"/>
    </xf>
    <xf numFmtId="0" fontId="5" fillId="5" borderId="54" xfId="0" applyFont="1" applyFill="1" applyBorder="1" applyAlignment="1" applyProtection="1">
      <protection locked="0"/>
    </xf>
    <xf numFmtId="0" fontId="6" fillId="5" borderId="6"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60" xfId="0" applyFont="1" applyFill="1" applyBorder="1" applyAlignment="1" applyProtection="1">
      <alignment vertical="center"/>
      <protection locked="0"/>
    </xf>
    <xf numFmtId="0" fontId="7" fillId="5" borderId="3" xfId="0" applyFont="1" applyFill="1" applyBorder="1" applyAlignment="1" applyProtection="1">
      <alignment vertical="center"/>
      <protection locked="0"/>
    </xf>
    <xf numFmtId="0" fontId="6" fillId="5" borderId="8"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6" fillId="5" borderId="10" xfId="0" applyFont="1" applyFill="1" applyBorder="1" applyAlignment="1" applyProtection="1">
      <alignment vertical="center"/>
      <protection locked="0"/>
    </xf>
    <xf numFmtId="0" fontId="7" fillId="5" borderId="8" xfId="0" applyFont="1" applyFill="1" applyBorder="1" applyAlignment="1" applyProtection="1">
      <alignment vertical="center"/>
      <protection locked="0"/>
    </xf>
    <xf numFmtId="0" fontId="6" fillId="5" borderId="76"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6" fillId="5" borderId="48" xfId="0" applyFont="1" applyFill="1" applyBorder="1" applyAlignment="1" applyProtection="1">
      <alignment vertical="center"/>
      <protection locked="0"/>
    </xf>
    <xf numFmtId="0" fontId="6" fillId="5" borderId="61" xfId="0" applyFont="1" applyFill="1" applyBorder="1" applyAlignment="1" applyProtection="1">
      <alignment vertical="center"/>
      <protection locked="0"/>
    </xf>
    <xf numFmtId="0" fontId="5" fillId="5" borderId="8"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15" fillId="5" borderId="0" xfId="0" applyFont="1" applyFill="1" applyBorder="1" applyAlignment="1" applyProtection="1">
      <alignment vertical="center"/>
      <protection locked="0"/>
    </xf>
    <xf numFmtId="0" fontId="5" fillId="5" borderId="10" xfId="0" applyFont="1" applyFill="1" applyBorder="1" applyAlignment="1" applyProtection="1">
      <alignment vertical="center"/>
      <protection locked="0"/>
    </xf>
    <xf numFmtId="0" fontId="6" fillId="5" borderId="18" xfId="0" applyFont="1" applyFill="1" applyBorder="1" applyAlignment="1" applyProtection="1">
      <alignment vertical="center"/>
      <protection locked="0"/>
    </xf>
    <xf numFmtId="0" fontId="5" fillId="5" borderId="7" xfId="0" applyFont="1" applyFill="1" applyBorder="1" applyAlignment="1" applyProtection="1">
      <alignment vertical="center"/>
      <protection locked="0"/>
    </xf>
    <xf numFmtId="0" fontId="5" fillId="5" borderId="54" xfId="0" applyFont="1" applyFill="1" applyBorder="1" applyAlignment="1" applyProtection="1">
      <alignment vertical="center"/>
      <protection locked="0"/>
    </xf>
    <xf numFmtId="0" fontId="8" fillId="0" borderId="3" xfId="0" applyFont="1" applyFill="1" applyBorder="1" applyAlignment="1" applyProtection="1"/>
    <xf numFmtId="0" fontId="18" fillId="0" borderId="44" xfId="0" applyFont="1" applyBorder="1" applyAlignment="1" applyProtection="1">
      <alignment vertical="center"/>
    </xf>
    <xf numFmtId="0" fontId="8" fillId="0" borderId="79" xfId="0" applyFont="1" applyBorder="1" applyAlignment="1" applyProtection="1">
      <alignment horizontal="center" wrapText="1"/>
    </xf>
    <xf numFmtId="0" fontId="8" fillId="0" borderId="103" xfId="0" applyFont="1" applyBorder="1" applyAlignment="1" applyProtection="1">
      <alignment horizontal="center" wrapText="1"/>
    </xf>
    <xf numFmtId="0" fontId="15" fillId="0" borderId="74" xfId="0" applyFont="1" applyBorder="1" applyAlignment="1">
      <alignment vertical="center"/>
    </xf>
    <xf numFmtId="0" fontId="29" fillId="0" borderId="15" xfId="0" applyFont="1" applyBorder="1" applyAlignment="1">
      <alignment horizontal="right" vertical="center"/>
    </xf>
    <xf numFmtId="0" fontId="39" fillId="0" borderId="33" xfId="0" applyFont="1" applyFill="1" applyBorder="1" applyAlignment="1" applyProtection="1">
      <alignment horizontal="right" vertical="center"/>
    </xf>
    <xf numFmtId="173" fontId="39" fillId="0" borderId="7" xfId="0" applyNumberFormat="1" applyFont="1" applyFill="1" applyBorder="1" applyAlignment="1" applyProtection="1">
      <alignment horizontal="right" vertical="center"/>
    </xf>
    <xf numFmtId="173" fontId="39" fillId="0" borderId="12" xfId="0" applyNumberFormat="1" applyFont="1" applyFill="1" applyBorder="1" applyAlignment="1" applyProtection="1">
      <alignment horizontal="right" vertical="center"/>
    </xf>
    <xf numFmtId="0" fontId="39" fillId="0" borderId="7" xfId="0" applyFont="1" applyFill="1" applyBorder="1" applyAlignment="1" applyProtection="1">
      <alignment horizontal="right" vertical="center"/>
    </xf>
    <xf numFmtId="10" fontId="51" fillId="0" borderId="102" xfId="0" applyNumberFormat="1" applyFont="1" applyFill="1" applyBorder="1" applyAlignment="1" applyProtection="1">
      <alignment vertical="center"/>
    </xf>
    <xf numFmtId="0" fontId="20" fillId="0" borderId="7" xfId="0" applyFont="1" applyBorder="1" applyAlignment="1" applyProtection="1">
      <alignment horizontal="right" vertical="center"/>
    </xf>
    <xf numFmtId="0" fontId="39" fillId="0" borderId="0" xfId="0" applyFont="1" applyFill="1" applyBorder="1" applyAlignment="1" applyProtection="1">
      <alignment horizontal="right" vertical="center"/>
    </xf>
    <xf numFmtId="171" fontId="7" fillId="0" borderId="8" xfId="0" applyNumberFormat="1" applyFont="1" applyFill="1" applyBorder="1" applyAlignment="1" applyProtection="1">
      <alignment horizontal="right" vertical="center"/>
    </xf>
    <xf numFmtId="173" fontId="39" fillId="0" borderId="7" xfId="0" applyNumberFormat="1" applyFont="1" applyFill="1" applyBorder="1" applyAlignment="1" applyProtection="1">
      <alignment horizontal="right"/>
    </xf>
    <xf numFmtId="173" fontId="39" fillId="0" borderId="12" xfId="0" applyNumberFormat="1" applyFont="1" applyFill="1" applyBorder="1" applyAlignment="1" applyProtection="1">
      <alignment horizontal="right"/>
    </xf>
    <xf numFmtId="0" fontId="34" fillId="0" borderId="33" xfId="0" applyFont="1" applyFill="1" applyBorder="1" applyAlignment="1" applyProtection="1">
      <alignment horizontal="right"/>
    </xf>
    <xf numFmtId="0" fontId="34" fillId="0" borderId="102" xfId="0" applyFont="1" applyFill="1" applyBorder="1" applyAlignment="1" applyProtection="1">
      <alignment horizontal="right" vertical="center"/>
    </xf>
    <xf numFmtId="0" fontId="39" fillId="0" borderId="7" xfId="0" applyFont="1" applyFill="1" applyBorder="1" applyAlignment="1" applyProtection="1">
      <alignment horizontal="right"/>
    </xf>
    <xf numFmtId="0" fontId="20" fillId="0" borderId="7" xfId="0" applyFont="1" applyBorder="1" applyAlignment="1" applyProtection="1">
      <alignment horizontal="right"/>
    </xf>
    <xf numFmtId="0" fontId="39" fillId="0" borderId="0" xfId="0" applyFont="1" applyFill="1" applyBorder="1" applyAlignment="1" applyProtection="1">
      <alignment horizontal="right"/>
    </xf>
    <xf numFmtId="171" fontId="39" fillId="0" borderId="8" xfId="0" applyNumberFormat="1" applyFont="1" applyFill="1" applyBorder="1" applyAlignment="1" applyProtection="1">
      <alignment horizontal="right"/>
    </xf>
    <xf numFmtId="10" fontId="83" fillId="0" borderId="102" xfId="0" applyNumberFormat="1" applyFont="1" applyFill="1" applyBorder="1" applyAlignment="1" applyProtection="1">
      <alignment vertical="center"/>
    </xf>
    <xf numFmtId="0" fontId="84" fillId="0" borderId="4" xfId="0" applyFont="1" applyBorder="1" applyAlignment="1" applyProtection="1">
      <alignment horizontal="left" vertical="center"/>
      <protection locked="0"/>
    </xf>
    <xf numFmtId="0" fontId="18" fillId="5" borderId="50" xfId="0" applyFont="1" applyFill="1" applyBorder="1" applyAlignment="1" applyProtection="1">
      <alignment vertical="center"/>
      <protection locked="0"/>
    </xf>
    <xf numFmtId="0" fontId="37" fillId="0" borderId="48" xfId="0" applyFont="1" applyBorder="1" applyAlignment="1">
      <alignment vertical="center"/>
    </xf>
    <xf numFmtId="0" fontId="37" fillId="0" borderId="61" xfId="0" applyFont="1" applyBorder="1" applyAlignment="1">
      <alignment vertical="center"/>
    </xf>
    <xf numFmtId="0" fontId="15" fillId="0" borderId="104" xfId="0" applyFont="1" applyBorder="1" applyAlignment="1">
      <alignment horizontal="right" vertical="center"/>
    </xf>
    <xf numFmtId="0" fontId="15" fillId="0" borderId="13" xfId="0" applyFont="1" applyBorder="1" applyAlignment="1" applyProtection="1">
      <alignment horizontal="right" vertical="center"/>
    </xf>
    <xf numFmtId="0" fontId="18" fillId="0" borderId="10" xfId="0" applyFont="1" applyFill="1" applyBorder="1" applyAlignment="1" applyProtection="1">
      <alignment vertical="center"/>
      <protection locked="0"/>
    </xf>
    <xf numFmtId="0" fontId="5" fillId="0" borderId="0" xfId="0" applyFont="1" applyBorder="1" applyAlignment="1">
      <alignment horizontal="right" vertical="center"/>
    </xf>
    <xf numFmtId="0" fontId="0" fillId="0" borderId="0" xfId="0" applyBorder="1" applyAlignment="1">
      <alignment vertical="center"/>
    </xf>
    <xf numFmtId="174" fontId="18" fillId="7" borderId="62" xfId="0" applyNumberFormat="1" applyFont="1" applyFill="1" applyBorder="1" applyAlignment="1" applyProtection="1">
      <alignment vertical="center"/>
    </xf>
    <xf numFmtId="0" fontId="43" fillId="0" borderId="10" xfId="0" applyFont="1" applyBorder="1" applyAlignment="1" applyProtection="1">
      <alignment horizontal="center" vertical="center" wrapText="1"/>
    </xf>
    <xf numFmtId="0" fontId="18" fillId="0" borderId="10" xfId="0" applyFont="1" applyFill="1" applyBorder="1" applyAlignment="1" applyProtection="1">
      <alignment horizontal="right" vertical="center"/>
    </xf>
    <xf numFmtId="0" fontId="24" fillId="0" borderId="41" xfId="0" applyFont="1" applyFill="1" applyBorder="1" applyAlignment="1" applyProtection="1">
      <alignment horizontal="center" vertical="center" wrapText="1"/>
    </xf>
    <xf numFmtId="0" fontId="15" fillId="0" borderId="70"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62" xfId="0" applyFont="1" applyBorder="1" applyAlignment="1">
      <alignment horizontal="center" vertical="center" wrapText="1"/>
    </xf>
    <xf numFmtId="173" fontId="15" fillId="0" borderId="62" xfId="0" applyNumberFormat="1" applyFont="1" applyBorder="1" applyAlignment="1">
      <alignment horizontal="center" vertical="center" wrapText="1"/>
    </xf>
    <xf numFmtId="0" fontId="15" fillId="0" borderId="50" xfId="0" applyFont="1" applyBorder="1" applyAlignment="1">
      <alignment horizontal="center" vertical="center"/>
    </xf>
    <xf numFmtId="0" fontId="15" fillId="0" borderId="50" xfId="0" applyFont="1" applyBorder="1" applyAlignment="1">
      <alignment horizontal="center" vertical="center" wrapText="1"/>
    </xf>
    <xf numFmtId="0" fontId="15" fillId="0" borderId="70" xfId="0" applyFont="1" applyBorder="1" applyAlignment="1">
      <alignment horizontal="center" vertical="center"/>
    </xf>
    <xf numFmtId="0" fontId="15" fillId="0" borderId="35" xfId="0" applyFont="1" applyBorder="1" applyAlignment="1">
      <alignment horizontal="center" vertical="center"/>
    </xf>
    <xf numFmtId="173" fontId="18" fillId="0" borderId="66" xfId="1" applyNumberFormat="1" applyFont="1" applyBorder="1" applyAlignment="1">
      <alignment vertical="center"/>
    </xf>
    <xf numFmtId="173" fontId="18" fillId="0" borderId="0" xfId="0" applyNumberFormat="1" applyFont="1" applyBorder="1" applyAlignment="1">
      <alignment vertical="center"/>
    </xf>
    <xf numFmtId="173" fontId="18" fillId="0" borderId="10" xfId="0" applyNumberFormat="1" applyFont="1" applyBorder="1" applyAlignment="1">
      <alignment vertical="center"/>
    </xf>
    <xf numFmtId="173" fontId="18" fillId="0" borderId="48" xfId="0" applyNumberFormat="1" applyFont="1" applyBorder="1" applyAlignment="1">
      <alignment vertical="center"/>
    </xf>
    <xf numFmtId="173" fontId="20" fillId="0" borderId="17" xfId="0" applyNumberFormat="1" applyFont="1" applyBorder="1" applyAlignment="1">
      <alignment vertical="center"/>
    </xf>
    <xf numFmtId="173" fontId="20" fillId="0" borderId="66" xfId="0" applyNumberFormat="1" applyFont="1" applyBorder="1" applyAlignment="1">
      <alignment vertical="center" wrapText="1"/>
    </xf>
    <xf numFmtId="173" fontId="8" fillId="0" borderId="55" xfId="0" applyNumberFormat="1" applyFont="1" applyBorder="1" applyAlignment="1">
      <alignment horizontal="right" vertical="center"/>
    </xf>
    <xf numFmtId="173" fontId="6" fillId="0" borderId="106" xfId="1" applyNumberFormat="1" applyFont="1" applyBorder="1" applyAlignment="1" applyProtection="1">
      <alignment vertical="center"/>
    </xf>
    <xf numFmtId="173" fontId="20" fillId="0" borderId="27" xfId="0" applyNumberFormat="1" applyFont="1" applyBorder="1" applyAlignment="1">
      <alignment horizontal="right" vertical="center"/>
    </xf>
    <xf numFmtId="173" fontId="20" fillId="0" borderId="15" xfId="0" applyNumberFormat="1" applyFont="1" applyBorder="1" applyAlignment="1">
      <alignment horizontal="right" vertical="center"/>
    </xf>
    <xf numFmtId="173" fontId="28" fillId="0" borderId="107" xfId="1" applyNumberFormat="1" applyFont="1" applyBorder="1" applyAlignment="1" applyProtection="1">
      <alignment vertical="center"/>
    </xf>
    <xf numFmtId="173" fontId="15" fillId="0" borderId="2" xfId="0" applyNumberFormat="1" applyFont="1" applyBorder="1" applyAlignment="1">
      <alignment vertical="center"/>
    </xf>
    <xf numFmtId="173" fontId="15" fillId="0" borderId="35" xfId="0" applyNumberFormat="1" applyFont="1" applyBorder="1" applyAlignment="1">
      <alignment vertical="center" wrapText="1"/>
    </xf>
    <xf numFmtId="173" fontId="8" fillId="0" borderId="16" xfId="0" applyNumberFormat="1" applyFont="1" applyBorder="1" applyAlignment="1">
      <alignment horizontal="right" vertical="center"/>
    </xf>
    <xf numFmtId="173" fontId="15" fillId="0" borderId="0" xfId="0" applyNumberFormat="1" applyFont="1" applyBorder="1" applyAlignment="1">
      <alignment vertical="center"/>
    </xf>
    <xf numFmtId="173" fontId="8" fillId="0" borderId="52" xfId="0" applyNumberFormat="1" applyFont="1" applyBorder="1" applyAlignment="1">
      <alignment horizontal="right" vertical="center"/>
    </xf>
    <xf numFmtId="0" fontId="8" fillId="0" borderId="75" xfId="0" applyFont="1" applyBorder="1" applyAlignment="1">
      <alignment horizontal="right" vertical="center"/>
    </xf>
    <xf numFmtId="0" fontId="8" fillId="0" borderId="1" xfId="0" applyFont="1" applyBorder="1" applyAlignment="1">
      <alignment horizontal="right" vertical="center"/>
    </xf>
    <xf numFmtId="173" fontId="8" fillId="0" borderId="1" xfId="0" applyNumberFormat="1" applyFont="1" applyBorder="1" applyAlignment="1">
      <alignment horizontal="right" vertical="center"/>
    </xf>
    <xf numFmtId="173" fontId="8" fillId="0" borderId="74" xfId="0" applyNumberFormat="1" applyFont="1" applyBorder="1" applyAlignment="1">
      <alignment horizontal="right" vertical="center"/>
    </xf>
    <xf numFmtId="173" fontId="8" fillId="0" borderId="8" xfId="0" applyNumberFormat="1" applyFont="1" applyBorder="1" applyAlignment="1">
      <alignment horizontal="right" vertical="center"/>
    </xf>
    <xf numFmtId="0" fontId="25" fillId="0" borderId="85" xfId="0" applyFont="1" applyBorder="1" applyAlignment="1" applyProtection="1">
      <alignment vertical="center"/>
      <protection locked="0"/>
    </xf>
    <xf numFmtId="0" fontId="18" fillId="0" borderId="111" xfId="0" applyFont="1" applyFill="1" applyBorder="1" applyAlignment="1" applyProtection="1">
      <alignment horizontal="left" vertical="center"/>
    </xf>
    <xf numFmtId="0" fontId="18" fillId="0" borderId="112" xfId="0" applyFont="1" applyFill="1" applyBorder="1" applyAlignment="1" applyProtection="1">
      <alignment vertical="center"/>
    </xf>
    <xf numFmtId="0" fontId="18" fillId="0" borderId="113" xfId="0" applyFont="1" applyBorder="1" applyAlignment="1" applyProtection="1">
      <alignment vertical="center"/>
    </xf>
    <xf numFmtId="0" fontId="18" fillId="0" borderId="114" xfId="0" applyFont="1" applyFill="1" applyBorder="1" applyAlignment="1" applyProtection="1">
      <alignment horizontal="left" vertical="center"/>
    </xf>
    <xf numFmtId="0" fontId="18" fillId="0" borderId="115" xfId="0" applyFont="1" applyFill="1" applyBorder="1" applyAlignment="1" applyProtection="1">
      <alignment vertical="center"/>
    </xf>
    <xf numFmtId="0" fontId="18" fillId="0" borderId="116" xfId="0" applyFont="1" applyBorder="1" applyAlignment="1" applyProtection="1">
      <alignment vertical="center"/>
    </xf>
    <xf numFmtId="0" fontId="15" fillId="0" borderId="0" xfId="0" applyFont="1" applyBorder="1" applyAlignment="1" applyProtection="1">
      <alignment horizontal="right" vertical="center"/>
    </xf>
    <xf numFmtId="0" fontId="15" fillId="0" borderId="0" xfId="0" applyFont="1"/>
    <xf numFmtId="0" fontId="15" fillId="0" borderId="18" xfId="0" applyFont="1" applyBorder="1"/>
    <xf numFmtId="0" fontId="15" fillId="0" borderId="11" xfId="0" applyFont="1" applyFill="1" applyBorder="1" applyAlignment="1" applyProtection="1">
      <alignment vertical="center"/>
      <protection locked="0"/>
    </xf>
    <xf numFmtId="0" fontId="15" fillId="0" borderId="10" xfId="0" applyFont="1" applyBorder="1"/>
    <xf numFmtId="0" fontId="86" fillId="0" borderId="0" xfId="0" applyFont="1" applyBorder="1" applyAlignment="1">
      <alignment horizontal="center" vertical="center"/>
    </xf>
    <xf numFmtId="0" fontId="5" fillId="5" borderId="35" xfId="0" applyNumberFormat="1" applyFont="1" applyFill="1" applyBorder="1" applyAlignment="1" applyProtection="1">
      <alignment vertical="center"/>
      <protection locked="0"/>
    </xf>
    <xf numFmtId="0" fontId="8" fillId="2" borderId="117" xfId="0" applyFont="1" applyFill="1" applyBorder="1" applyAlignment="1" applyProtection="1">
      <alignment horizontal="center" vertical="center" wrapText="1"/>
    </xf>
    <xf numFmtId="0" fontId="37" fillId="5" borderId="40" xfId="0" applyFont="1" applyFill="1" applyBorder="1" applyAlignment="1" applyProtection="1">
      <alignment horizontal="center" vertical="center" wrapText="1"/>
      <protection locked="0"/>
    </xf>
    <xf numFmtId="176" fontId="46" fillId="0" borderId="117" xfId="0" applyNumberFormat="1" applyFont="1" applyFill="1" applyBorder="1" applyAlignment="1" applyProtection="1">
      <alignment horizontal="center" vertical="center"/>
    </xf>
    <xf numFmtId="176" fontId="47" fillId="0" borderId="14" xfId="0" applyNumberFormat="1" applyFont="1" applyFill="1" applyBorder="1" applyAlignment="1" applyProtection="1">
      <alignment horizontal="center" vertical="center"/>
    </xf>
    <xf numFmtId="166" fontId="5" fillId="5" borderId="94" xfId="0" applyNumberFormat="1" applyFont="1" applyFill="1" applyBorder="1" applyAlignment="1" applyProtection="1">
      <alignment horizontal="right" vertical="center"/>
      <protection locked="0"/>
    </xf>
    <xf numFmtId="166" fontId="5" fillId="5" borderId="69" xfId="0" applyNumberFormat="1" applyFont="1" applyFill="1" applyBorder="1" applyAlignment="1" applyProtection="1">
      <alignment horizontal="right" vertical="center"/>
      <protection locked="0"/>
    </xf>
    <xf numFmtId="166" fontId="5" fillId="0" borderId="118" xfId="0" applyNumberFormat="1" applyFont="1" applyFill="1" applyBorder="1" applyAlignment="1" applyProtection="1">
      <alignment horizontal="right" vertical="center"/>
    </xf>
    <xf numFmtId="166" fontId="5" fillId="5" borderId="35" xfId="0" applyNumberFormat="1" applyFont="1" applyFill="1" applyBorder="1" applyAlignment="1" applyProtection="1">
      <alignment horizontal="right" vertical="center"/>
      <protection locked="0"/>
    </xf>
    <xf numFmtId="166" fontId="5" fillId="5" borderId="62" xfId="0" applyNumberFormat="1" applyFont="1" applyFill="1" applyBorder="1" applyAlignment="1" applyProtection="1">
      <alignment horizontal="right" vertical="center"/>
      <protection locked="0"/>
    </xf>
    <xf numFmtId="166" fontId="5" fillId="0" borderId="61" xfId="0" applyNumberFormat="1" applyFont="1" applyFill="1" applyBorder="1" applyAlignment="1" applyProtection="1">
      <alignment horizontal="right" vertical="center"/>
    </xf>
    <xf numFmtId="166" fontId="5" fillId="5" borderId="100" xfId="0" applyNumberFormat="1" applyFont="1" applyFill="1" applyBorder="1" applyAlignment="1" applyProtection="1">
      <alignment horizontal="right" vertical="center"/>
      <protection locked="0"/>
    </xf>
    <xf numFmtId="166" fontId="5" fillId="5" borderId="106" xfId="0" applyNumberFormat="1" applyFont="1" applyFill="1" applyBorder="1" applyAlignment="1" applyProtection="1">
      <alignment horizontal="right" vertical="center"/>
      <protection locked="0"/>
    </xf>
    <xf numFmtId="166" fontId="5" fillId="0" borderId="119" xfId="0" applyNumberFormat="1" applyFont="1" applyFill="1" applyBorder="1" applyAlignment="1" applyProtection="1">
      <alignment horizontal="right" vertical="center"/>
    </xf>
    <xf numFmtId="166" fontId="18" fillId="5" borderId="53" xfId="0" applyNumberFormat="1" applyFont="1" applyFill="1" applyBorder="1" applyAlignment="1" applyProtection="1">
      <alignment horizontal="right" vertical="center"/>
      <protection locked="0"/>
    </xf>
    <xf numFmtId="166" fontId="18" fillId="5" borderId="106" xfId="0" applyNumberFormat="1" applyFont="1" applyFill="1" applyBorder="1" applyAlignment="1" applyProtection="1">
      <alignment horizontal="right" vertical="center"/>
      <protection locked="0"/>
    </xf>
    <xf numFmtId="166" fontId="8" fillId="0" borderId="66" xfId="0" applyNumberFormat="1" applyFont="1" applyBorder="1" applyAlignment="1" applyProtection="1">
      <alignment vertical="center"/>
    </xf>
    <xf numFmtId="166" fontId="8" fillId="0" borderId="107" xfId="0" applyNumberFormat="1" applyFont="1" applyBorder="1" applyAlignment="1" applyProtection="1">
      <alignment vertical="center"/>
    </xf>
    <xf numFmtId="166" fontId="5" fillId="0" borderId="10" xfId="0" applyNumberFormat="1" applyFont="1" applyFill="1" applyBorder="1" applyAlignment="1" applyProtection="1">
      <alignment vertical="center"/>
    </xf>
    <xf numFmtId="166" fontId="5" fillId="0" borderId="120" xfId="0" applyNumberFormat="1" applyFont="1" applyFill="1" applyBorder="1" applyAlignment="1" applyProtection="1">
      <alignment vertical="center"/>
    </xf>
    <xf numFmtId="166" fontId="5" fillId="0" borderId="54" xfId="0" applyNumberFormat="1" applyFont="1" applyFill="1" applyBorder="1" applyAlignment="1" applyProtection="1">
      <alignment vertical="center"/>
    </xf>
    <xf numFmtId="166" fontId="5" fillId="0" borderId="10" xfId="0" applyNumberFormat="1" applyFont="1" applyFill="1" applyBorder="1" applyAlignment="1" applyProtection="1"/>
    <xf numFmtId="166" fontId="6" fillId="0" borderId="10" xfId="0" applyNumberFormat="1" applyFont="1" applyFill="1" applyBorder="1" applyAlignment="1" applyProtection="1"/>
    <xf numFmtId="166" fontId="6" fillId="0" borderId="10" xfId="0" applyNumberFormat="1" applyFont="1" applyFill="1" applyBorder="1" applyAlignment="1" applyProtection="1">
      <alignment vertical="center"/>
    </xf>
    <xf numFmtId="166" fontId="5" fillId="0" borderId="76" xfId="0" applyNumberFormat="1" applyFont="1" applyBorder="1" applyAlignment="1" applyProtection="1">
      <alignment vertical="center"/>
    </xf>
    <xf numFmtId="166" fontId="6" fillId="0" borderId="120" xfId="0" applyNumberFormat="1" applyFont="1" applyFill="1" applyBorder="1" applyAlignment="1" applyProtection="1">
      <alignment vertical="center"/>
    </xf>
    <xf numFmtId="166" fontId="7" fillId="0" borderId="54" xfId="0" applyNumberFormat="1" applyFont="1" applyFill="1" applyBorder="1" applyAlignment="1" applyProtection="1">
      <alignment vertical="center"/>
    </xf>
    <xf numFmtId="166" fontId="7" fillId="0" borderId="120" xfId="0" applyNumberFormat="1" applyFont="1" applyFill="1" applyBorder="1" applyAlignment="1" applyProtection="1">
      <alignment vertical="center"/>
    </xf>
    <xf numFmtId="166" fontId="39" fillId="0" borderId="121" xfId="0" applyNumberFormat="1" applyFont="1" applyFill="1" applyBorder="1" applyAlignment="1" applyProtection="1">
      <alignment vertical="center"/>
    </xf>
    <xf numFmtId="166" fontId="39" fillId="0" borderId="122" xfId="0" applyNumberFormat="1" applyFont="1" applyFill="1" applyBorder="1" applyAlignment="1" applyProtection="1">
      <alignment vertical="center"/>
    </xf>
    <xf numFmtId="166" fontId="39" fillId="0" borderId="54" xfId="0" applyNumberFormat="1" applyFont="1" applyFill="1" applyBorder="1" applyAlignment="1" applyProtection="1">
      <alignment vertical="center"/>
    </xf>
    <xf numFmtId="166" fontId="5" fillId="0" borderId="10" xfId="0" applyNumberFormat="1" applyFont="1" applyBorder="1" applyAlignment="1" applyProtection="1">
      <alignment vertical="center"/>
    </xf>
    <xf numFmtId="166" fontId="5" fillId="0" borderId="120" xfId="0" applyNumberFormat="1" applyFont="1" applyBorder="1" applyAlignment="1" applyProtection="1">
      <alignment vertical="center"/>
    </xf>
    <xf numFmtId="166" fontId="20" fillId="0" borderId="54" xfId="0" applyNumberFormat="1" applyFont="1" applyBorder="1" applyAlignment="1" applyProtection="1">
      <alignment vertical="center"/>
    </xf>
    <xf numFmtId="166" fontId="39" fillId="0" borderId="10" xfId="0" applyNumberFormat="1" applyFont="1" applyFill="1" applyBorder="1" applyAlignment="1" applyProtection="1">
      <alignment vertical="center"/>
    </xf>
    <xf numFmtId="166" fontId="74" fillId="0" borderId="120" xfId="0" applyNumberFormat="1" applyFont="1" applyFill="1" applyBorder="1" applyAlignment="1" applyProtection="1">
      <alignment vertical="center"/>
    </xf>
    <xf numFmtId="166" fontId="6" fillId="0" borderId="60" xfId="0" applyNumberFormat="1" applyFont="1" applyFill="1" applyBorder="1" applyAlignment="1" applyProtection="1">
      <alignment vertical="center"/>
    </xf>
    <xf numFmtId="166" fontId="5" fillId="0" borderId="76" xfId="0" applyNumberFormat="1" applyFont="1" applyFill="1" applyBorder="1" applyAlignment="1" applyProtection="1">
      <alignment vertical="center"/>
    </xf>
    <xf numFmtId="166" fontId="34" fillId="0" borderId="10" xfId="0" applyNumberFormat="1" applyFont="1" applyFill="1" applyBorder="1" applyAlignment="1" applyProtection="1">
      <alignment vertical="center"/>
    </xf>
    <xf numFmtId="172" fontId="5" fillId="0" borderId="0" xfId="16" applyNumberFormat="1" applyFont="1" applyFill="1" applyBorder="1" applyAlignment="1" applyProtection="1"/>
    <xf numFmtId="172" fontId="5" fillId="0" borderId="0" xfId="16" applyNumberFormat="1" applyFont="1" applyFill="1" applyBorder="1" applyAlignment="1" applyProtection="1">
      <alignment vertical="center"/>
    </xf>
    <xf numFmtId="172" fontId="6" fillId="0" borderId="0" xfId="16"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0" fontId="0" fillId="0" borderId="120" xfId="0" applyBorder="1"/>
    <xf numFmtId="10" fontId="33" fillId="0" borderId="102" xfId="0" applyNumberFormat="1" applyFont="1" applyFill="1" applyBorder="1" applyAlignment="1" applyProtection="1">
      <alignment vertical="center"/>
    </xf>
    <xf numFmtId="166" fontId="33" fillId="0" borderId="122" xfId="0" applyNumberFormat="1" applyFont="1" applyFill="1" applyBorder="1" applyAlignment="1" applyProtection="1">
      <alignment vertical="center"/>
    </xf>
    <xf numFmtId="0" fontId="37" fillId="0" borderId="0" xfId="0" applyFont="1" applyFill="1"/>
    <xf numFmtId="0" fontId="87" fillId="0" borderId="0" xfId="0" applyFont="1" applyFill="1"/>
    <xf numFmtId="0" fontId="29" fillId="0" borderId="93" xfId="0" applyFont="1" applyFill="1" applyBorder="1" applyAlignment="1"/>
    <xf numFmtId="0" fontId="29" fillId="0" borderId="94" xfId="0" applyFont="1" applyFill="1" applyBorder="1" applyAlignment="1"/>
    <xf numFmtId="0" fontId="29" fillId="0" borderId="94" xfId="0" applyFont="1" applyFill="1" applyBorder="1" applyAlignment="1" applyProtection="1">
      <alignment wrapText="1"/>
    </xf>
    <xf numFmtId="0" fontId="29" fillId="0" borderId="94" xfId="0" applyFont="1" applyFill="1" applyBorder="1" applyAlignment="1" applyProtection="1"/>
    <xf numFmtId="0" fontId="29" fillId="0" borderId="94" xfId="0" applyFont="1" applyFill="1" applyBorder="1" applyAlignment="1" applyProtection="1">
      <alignment horizontal="center" wrapText="1"/>
    </xf>
    <xf numFmtId="0" fontId="29" fillId="0" borderId="95" xfId="0" applyFont="1" applyFill="1" applyBorder="1" applyAlignment="1">
      <alignment horizontal="center"/>
    </xf>
    <xf numFmtId="0" fontId="74" fillId="0" borderId="98" xfId="0" applyFont="1" applyFill="1" applyBorder="1" applyAlignment="1">
      <alignment vertical="center"/>
    </xf>
    <xf numFmtId="0" fontId="74" fillId="0" borderId="35" xfId="0" applyFont="1" applyBorder="1"/>
    <xf numFmtId="9" fontId="74" fillId="0" borderId="35" xfId="16" applyFont="1" applyFill="1" applyBorder="1" applyAlignment="1">
      <alignment horizontal="center" vertical="center" wrapText="1"/>
    </xf>
    <xf numFmtId="0" fontId="74" fillId="0" borderId="35" xfId="0" applyFont="1" applyFill="1" applyBorder="1" applyAlignment="1">
      <alignment vertical="center"/>
    </xf>
    <xf numFmtId="9" fontId="74" fillId="0" borderId="35" xfId="16" applyFont="1" applyFill="1" applyBorder="1" applyAlignment="1">
      <alignment vertical="center"/>
    </xf>
    <xf numFmtId="10" fontId="74" fillId="0" borderId="96" xfId="0" applyNumberFormat="1" applyFont="1" applyFill="1" applyBorder="1" applyAlignment="1">
      <alignment vertical="center"/>
    </xf>
    <xf numFmtId="0" fontId="74" fillId="0" borderId="99" xfId="0" applyFont="1" applyFill="1" applyBorder="1" applyAlignment="1">
      <alignment vertical="center"/>
    </xf>
    <xf numFmtId="0" fontId="74" fillId="0" borderId="100" xfId="0" applyFont="1" applyBorder="1"/>
    <xf numFmtId="9" fontId="74" fillId="0" borderId="100" xfId="16" applyFont="1" applyFill="1" applyBorder="1" applyAlignment="1">
      <alignment horizontal="center" vertical="center" wrapText="1"/>
    </xf>
    <xf numFmtId="0" fontId="74" fillId="0" borderId="100" xfId="0" applyFont="1" applyFill="1" applyBorder="1" applyAlignment="1">
      <alignment vertical="center"/>
    </xf>
    <xf numFmtId="9" fontId="74" fillId="0" borderId="100" xfId="16" applyFont="1" applyFill="1" applyBorder="1" applyAlignment="1">
      <alignment vertical="center"/>
    </xf>
    <xf numFmtId="10" fontId="74" fillId="0" borderId="97" xfId="0" applyNumberFormat="1" applyFont="1" applyFill="1" applyBorder="1" applyAlignment="1">
      <alignment vertical="center"/>
    </xf>
    <xf numFmtId="0" fontId="74" fillId="0" borderId="0" xfId="0" applyFont="1" applyFill="1" applyBorder="1" applyAlignment="1">
      <alignment vertical="center"/>
    </xf>
    <xf numFmtId="0" fontId="74" fillId="0" borderId="0" xfId="0" applyFont="1" applyBorder="1"/>
    <xf numFmtId="9" fontId="74" fillId="0" borderId="0" xfId="16" applyFont="1" applyFill="1" applyBorder="1" applyAlignment="1">
      <alignment horizontal="center" vertical="center" wrapText="1"/>
    </xf>
    <xf numFmtId="9" fontId="74" fillId="0" borderId="0" xfId="16" applyFont="1" applyFill="1" applyBorder="1" applyAlignment="1">
      <alignment vertical="center"/>
    </xf>
    <xf numFmtId="10" fontId="74" fillId="0" borderId="0" xfId="0" applyNumberFormat="1" applyFont="1" applyFill="1" applyBorder="1" applyAlignment="1">
      <alignment vertical="center"/>
    </xf>
    <xf numFmtId="0" fontId="5" fillId="0" borderId="0" xfId="0" applyFont="1" applyBorder="1" applyAlignment="1">
      <alignment wrapText="1"/>
    </xf>
    <xf numFmtId="0" fontId="5" fillId="0" borderId="0" xfId="0" applyFont="1" applyBorder="1" applyAlignment="1">
      <alignment horizontal="center" wrapText="1"/>
    </xf>
    <xf numFmtId="0" fontId="33" fillId="0" borderId="123" xfId="0" applyFont="1" applyFill="1" applyBorder="1" applyAlignment="1" applyProtection="1">
      <alignment horizontal="right" vertical="center"/>
    </xf>
    <xf numFmtId="0" fontId="37" fillId="5" borderId="13"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xf>
    <xf numFmtId="1" fontId="88" fillId="5" borderId="35" xfId="0" applyNumberFormat="1" applyFont="1" applyFill="1" applyBorder="1" applyAlignment="1" applyProtection="1">
      <alignment horizontal="center" vertical="center"/>
      <protection locked="0"/>
    </xf>
    <xf numFmtId="0" fontId="37" fillId="0" borderId="35" xfId="0" applyFont="1" applyBorder="1" applyAlignment="1">
      <alignment horizontal="right" vertical="center"/>
    </xf>
    <xf numFmtId="166" fontId="37" fillId="5" borderId="62" xfId="0" applyNumberFormat="1" applyFont="1" applyFill="1" applyBorder="1" applyAlignment="1" applyProtection="1">
      <alignment vertical="center"/>
      <protection locked="0"/>
    </xf>
    <xf numFmtId="0" fontId="91" fillId="0" borderId="124" xfId="0" applyFont="1" applyFill="1" applyBorder="1" applyAlignment="1" applyProtection="1">
      <alignment horizontal="right" vertical="center"/>
    </xf>
    <xf numFmtId="9" fontId="37" fillId="5" borderId="35" xfId="0" applyNumberFormat="1" applyFont="1" applyFill="1" applyBorder="1" applyAlignment="1" applyProtection="1">
      <alignment horizontal="center" vertical="center"/>
      <protection locked="0"/>
    </xf>
    <xf numFmtId="166" fontId="18" fillId="5" borderId="94" xfId="0" applyNumberFormat="1" applyFont="1" applyFill="1" applyBorder="1" applyAlignment="1" applyProtection="1">
      <alignment horizontal="right" vertical="center"/>
      <protection locked="0"/>
    </xf>
    <xf numFmtId="166" fontId="18" fillId="5" borderId="35" xfId="0" applyNumberFormat="1" applyFont="1" applyFill="1" applyBorder="1" applyAlignment="1" applyProtection="1">
      <alignment horizontal="right" vertical="center"/>
      <protection locked="0"/>
    </xf>
    <xf numFmtId="166" fontId="18" fillId="5" borderId="100" xfId="0" applyNumberFormat="1" applyFont="1" applyFill="1" applyBorder="1" applyAlignment="1" applyProtection="1">
      <alignment horizontal="right" vertical="center"/>
      <protection locked="0"/>
    </xf>
    <xf numFmtId="166" fontId="18" fillId="8" borderId="125" xfId="0" applyNumberFormat="1" applyFont="1" applyFill="1" applyBorder="1" applyAlignment="1" applyProtection="1">
      <alignment horizontal="right" vertical="center"/>
    </xf>
    <xf numFmtId="166" fontId="18" fillId="8" borderId="110" xfId="0" applyNumberFormat="1" applyFont="1" applyFill="1" applyBorder="1" applyAlignment="1" applyProtection="1">
      <alignment horizontal="right" vertical="center"/>
    </xf>
    <xf numFmtId="166" fontId="5" fillId="0" borderId="121" xfId="0" applyNumberFormat="1" applyFont="1" applyFill="1" applyBorder="1" applyAlignment="1" applyProtection="1">
      <alignment horizontal="right" vertical="center"/>
    </xf>
    <xf numFmtId="173" fontId="18" fillId="5" borderId="40" xfId="0" applyNumberFormat="1" applyFont="1" applyFill="1" applyBorder="1" applyAlignment="1" applyProtection="1">
      <alignment horizontal="right" vertical="center"/>
      <protection locked="0"/>
    </xf>
    <xf numFmtId="166" fontId="18" fillId="9" borderId="53" xfId="0" applyNumberFormat="1" applyFont="1" applyFill="1" applyBorder="1" applyAlignment="1" applyProtection="1">
      <alignment horizontal="right" vertical="center"/>
    </xf>
    <xf numFmtId="0" fontId="8" fillId="10" borderId="14" xfId="0" applyFont="1" applyFill="1" applyBorder="1" applyAlignment="1" applyProtection="1">
      <alignment horizontal="center" vertical="center" wrapText="1"/>
    </xf>
    <xf numFmtId="166" fontId="20" fillId="0" borderId="66" xfId="0" applyNumberFormat="1" applyFont="1" applyBorder="1" applyAlignment="1" applyProtection="1">
      <alignment vertical="center"/>
    </xf>
    <xf numFmtId="166" fontId="5" fillId="0" borderId="54" xfId="0" applyNumberFormat="1" applyFont="1" applyFill="1" applyBorder="1" applyAlignment="1" applyProtection="1"/>
    <xf numFmtId="166" fontId="5" fillId="0" borderId="76" xfId="0" applyNumberFormat="1" applyFont="1" applyBorder="1" applyProtection="1"/>
    <xf numFmtId="166" fontId="39" fillId="0" borderId="54" xfId="0" applyNumberFormat="1" applyFont="1" applyFill="1" applyBorder="1" applyAlignment="1" applyProtection="1"/>
    <xf numFmtId="166" fontId="39" fillId="0" borderId="120" xfId="0" applyNumberFormat="1" applyFont="1" applyFill="1" applyBorder="1" applyAlignment="1" applyProtection="1"/>
    <xf numFmtId="166" fontId="39" fillId="0" borderId="121" xfId="0" applyNumberFormat="1" applyFont="1" applyFill="1" applyBorder="1" applyAlignment="1" applyProtection="1"/>
    <xf numFmtId="166" fontId="34" fillId="0" borderId="122" xfId="0" applyNumberFormat="1" applyFont="1" applyFill="1" applyBorder="1" applyAlignment="1" applyProtection="1">
      <alignment vertical="center"/>
    </xf>
    <xf numFmtId="166" fontId="5" fillId="0" borderId="10" xfId="0" applyNumberFormat="1" applyFont="1" applyBorder="1" applyAlignment="1" applyProtection="1"/>
    <xf numFmtId="166" fontId="5" fillId="0" borderId="120" xfId="0" applyNumberFormat="1" applyFont="1" applyBorder="1" applyAlignment="1" applyProtection="1"/>
    <xf numFmtId="166" fontId="20" fillId="0" borderId="54" xfId="0" applyNumberFormat="1" applyFont="1" applyBorder="1" applyAlignment="1" applyProtection="1"/>
    <xf numFmtId="166" fontId="39" fillId="0" borderId="10" xfId="0" applyNumberFormat="1" applyFont="1" applyFill="1" applyBorder="1" applyAlignment="1" applyProtection="1"/>
    <xf numFmtId="166" fontId="74" fillId="0" borderId="10" xfId="0" applyNumberFormat="1" applyFont="1" applyFill="1" applyBorder="1" applyAlignment="1" applyProtection="1"/>
    <xf numFmtId="166" fontId="6" fillId="0" borderId="60" xfId="0" applyNumberFormat="1" applyFont="1" applyFill="1" applyBorder="1" applyAlignment="1" applyProtection="1"/>
    <xf numFmtId="166" fontId="5" fillId="0" borderId="76" xfId="0" applyNumberFormat="1" applyFont="1" applyFill="1" applyBorder="1" applyAlignment="1" applyProtection="1"/>
    <xf numFmtId="166" fontId="34" fillId="0" borderId="10" xfId="0" applyNumberFormat="1" applyFont="1" applyFill="1" applyBorder="1" applyAlignment="1" applyProtection="1"/>
    <xf numFmtId="166" fontId="25" fillId="5" borderId="36" xfId="0" applyNumberFormat="1" applyFont="1" applyFill="1" applyBorder="1" applyAlignment="1" applyProtection="1">
      <alignment vertical="center"/>
      <protection locked="0"/>
    </xf>
    <xf numFmtId="166" fontId="5" fillId="0" borderId="36" xfId="0" applyNumberFormat="1" applyFont="1" applyBorder="1" applyAlignment="1" applyProtection="1">
      <alignment vertical="center"/>
    </xf>
    <xf numFmtId="166" fontId="5" fillId="0" borderId="88" xfId="0" applyNumberFormat="1" applyFont="1" applyBorder="1" applyAlignment="1" applyProtection="1">
      <alignment vertical="center"/>
    </xf>
    <xf numFmtId="166" fontId="8" fillId="0" borderId="79" xfId="0" applyNumberFormat="1" applyFont="1" applyBorder="1" applyAlignment="1" applyProtection="1">
      <alignment vertical="center"/>
    </xf>
    <xf numFmtId="166" fontId="8" fillId="0" borderId="103" xfId="0" applyNumberFormat="1" applyFont="1" applyBorder="1" applyAlignment="1" applyProtection="1">
      <alignment vertical="center"/>
    </xf>
    <xf numFmtId="166" fontId="25" fillId="0" borderId="117" xfId="0" applyNumberFormat="1" applyFont="1" applyFill="1" applyBorder="1" applyAlignment="1" applyProtection="1">
      <alignment vertical="center"/>
    </xf>
    <xf numFmtId="166" fontId="5" fillId="0" borderId="117" xfId="0" applyNumberFormat="1" applyFont="1" applyFill="1" applyBorder="1" applyAlignment="1" applyProtection="1">
      <alignment vertical="center"/>
    </xf>
    <xf numFmtId="166" fontId="5" fillId="0" borderId="14" xfId="0" applyNumberFormat="1" applyFont="1" applyFill="1" applyBorder="1" applyAlignment="1" applyProtection="1">
      <alignment vertical="center"/>
    </xf>
    <xf numFmtId="166" fontId="25" fillId="5" borderId="126" xfId="0" applyNumberFormat="1" applyFont="1" applyFill="1" applyBorder="1" applyAlignment="1" applyProtection="1">
      <alignment vertical="center"/>
      <protection locked="0"/>
    </xf>
    <xf numFmtId="166" fontId="5" fillId="0" borderId="108" xfId="0" applyNumberFormat="1" applyFont="1" applyBorder="1" applyAlignment="1" applyProtection="1">
      <alignment vertical="center"/>
    </xf>
    <xf numFmtId="0" fontId="58" fillId="0" borderId="13" xfId="0" applyFont="1" applyFill="1" applyBorder="1" applyAlignment="1" applyProtection="1">
      <alignment horizontal="center" vertical="center"/>
    </xf>
    <xf numFmtId="0" fontId="18" fillId="5" borderId="46" xfId="0" applyFont="1" applyFill="1" applyBorder="1" applyAlignment="1" applyProtection="1">
      <alignment vertical="center"/>
      <protection locked="0"/>
    </xf>
    <xf numFmtId="166" fontId="5" fillId="0" borderId="76" xfId="0" applyNumberFormat="1" applyFont="1" applyBorder="1" applyAlignment="1" applyProtection="1">
      <alignment horizontal="right" vertical="center"/>
    </xf>
    <xf numFmtId="166" fontId="5" fillId="0" borderId="119" xfId="0" applyNumberFormat="1" applyFont="1" applyBorder="1" applyAlignment="1" applyProtection="1">
      <alignment horizontal="right" vertical="center"/>
    </xf>
    <xf numFmtId="166" fontId="5" fillId="0" borderId="54" xfId="0" applyNumberFormat="1" applyFont="1" applyBorder="1" applyAlignment="1" applyProtection="1">
      <alignment horizontal="right" vertical="center"/>
    </xf>
    <xf numFmtId="0" fontId="8" fillId="2" borderId="127" xfId="0" applyFont="1" applyFill="1" applyBorder="1" applyAlignment="1" applyProtection="1">
      <alignment horizontal="center" vertical="center" wrapText="1"/>
    </xf>
    <xf numFmtId="176" fontId="8" fillId="0" borderId="128" xfId="0" applyNumberFormat="1" applyFont="1" applyFill="1" applyBorder="1" applyAlignment="1" applyProtection="1">
      <alignment horizontal="right" vertical="center"/>
    </xf>
    <xf numFmtId="0" fontId="8" fillId="10" borderId="120" xfId="0" applyFont="1" applyFill="1" applyBorder="1" applyAlignment="1" applyProtection="1">
      <alignment horizontal="center" vertical="center" wrapText="1"/>
    </xf>
    <xf numFmtId="176" fontId="5" fillId="0" borderId="129" xfId="0" applyNumberFormat="1" applyFont="1" applyFill="1" applyBorder="1" applyAlignment="1" applyProtection="1">
      <alignment horizontal="right" vertical="center"/>
    </xf>
    <xf numFmtId="0" fontId="18" fillId="5" borderId="62" xfId="0" applyFont="1" applyFill="1" applyBorder="1" applyAlignment="1" applyProtection="1">
      <alignment vertical="center"/>
      <protection locked="0"/>
    </xf>
    <xf numFmtId="0" fontId="0" fillId="0" borderId="10" xfId="0" applyBorder="1"/>
    <xf numFmtId="0" fontId="0" fillId="0" borderId="0" xfId="0" applyBorder="1"/>
    <xf numFmtId="166" fontId="18" fillId="5" borderId="69" xfId="0" applyNumberFormat="1" applyFont="1" applyFill="1" applyBorder="1" applyAlignment="1" applyProtection="1">
      <alignment horizontal="right" vertical="center"/>
      <protection locked="0"/>
    </xf>
    <xf numFmtId="0" fontId="42" fillId="0" borderId="54" xfId="0" applyFont="1" applyBorder="1" applyAlignment="1" applyProtection="1">
      <alignment horizontal="left" vertical="center"/>
    </xf>
    <xf numFmtId="0" fontId="42" fillId="0" borderId="54" xfId="0" applyNumberFormat="1" applyFont="1" applyBorder="1" applyAlignment="1" applyProtection="1">
      <alignment horizontal="left" vertical="center"/>
    </xf>
    <xf numFmtId="0" fontId="0" fillId="0" borderId="4" xfId="0" applyBorder="1"/>
    <xf numFmtId="0" fontId="38" fillId="0" borderId="0" xfId="0" applyFont="1" applyBorder="1" applyAlignment="1">
      <alignment horizontal="centerContinuous" vertical="distributed"/>
    </xf>
    <xf numFmtId="0" fontId="38" fillId="0" borderId="0" xfId="0" applyFont="1" applyBorder="1" applyAlignment="1">
      <alignment horizontal="center" vertical="center"/>
    </xf>
    <xf numFmtId="0" fontId="41" fillId="0" borderId="0" xfId="0" applyFont="1" applyBorder="1" applyAlignment="1">
      <alignment horizontal="center" vertical="center"/>
    </xf>
    <xf numFmtId="0" fontId="56" fillId="0" borderId="0" xfId="0" applyFont="1" applyBorder="1" applyAlignment="1">
      <alignment horizontal="left" vertical="center"/>
    </xf>
    <xf numFmtId="0" fontId="17" fillId="0" borderId="0" xfId="0" applyFont="1" applyAlignment="1">
      <alignment horizontal="center" vertical="top" wrapText="1"/>
    </xf>
    <xf numFmtId="0" fontId="60" fillId="0" borderId="0" xfId="0" applyFont="1" applyAlignment="1">
      <alignment vertical="center" wrapText="1"/>
    </xf>
    <xf numFmtId="0" fontId="15" fillId="0" borderId="0" xfId="0" applyFont="1" applyAlignment="1">
      <alignment vertical="center" wrapText="1"/>
    </xf>
    <xf numFmtId="0" fontId="93" fillId="0" borderId="0" xfId="0" applyFont="1" applyAlignment="1">
      <alignment vertical="center" wrapText="1"/>
    </xf>
    <xf numFmtId="0" fontId="67" fillId="0" borderId="0" xfId="0" applyFont="1" applyAlignment="1">
      <alignment vertical="center" wrapText="1"/>
    </xf>
    <xf numFmtId="0" fontId="74" fillId="0" borderId="0" xfId="0" applyFont="1" applyAlignment="1">
      <alignment vertical="center" wrapText="1"/>
    </xf>
    <xf numFmtId="0" fontId="17" fillId="0" borderId="0" xfId="0" applyFont="1" applyAlignment="1">
      <alignment horizontal="center" vertical="center" wrapText="1"/>
    </xf>
    <xf numFmtId="182" fontId="42" fillId="0" borderId="0" xfId="0" applyNumberFormat="1" applyFont="1" applyBorder="1" applyAlignment="1" applyProtection="1">
      <alignment horizontal="left" vertical="center"/>
    </xf>
    <xf numFmtId="182" fontId="42" fillId="0" borderId="0" xfId="0" applyNumberFormat="1" applyFont="1" applyBorder="1" applyAlignment="1" applyProtection="1">
      <alignment vertical="center"/>
    </xf>
    <xf numFmtId="0" fontId="2" fillId="0" borderId="0" xfId="0" applyFont="1" applyBorder="1" applyAlignment="1" applyProtection="1">
      <alignment horizontal="center" vertical="center"/>
    </xf>
    <xf numFmtId="9" fontId="2" fillId="0" borderId="0" xfId="16" applyFont="1" applyBorder="1" applyAlignment="1" applyProtection="1">
      <alignment vertical="center"/>
    </xf>
    <xf numFmtId="0" fontId="32" fillId="3" borderId="54" xfId="0" applyFont="1" applyFill="1" applyBorder="1" applyAlignment="1" applyProtection="1">
      <alignment vertical="center"/>
    </xf>
    <xf numFmtId="0" fontId="95" fillId="0" borderId="6" xfId="0" applyFont="1" applyBorder="1" applyAlignment="1" applyProtection="1">
      <alignment horizontal="left" vertical="center"/>
    </xf>
    <xf numFmtId="182" fontId="61" fillId="0" borderId="8" xfId="0" applyNumberFormat="1" applyFont="1" applyBorder="1" applyAlignment="1" applyProtection="1">
      <alignment horizontal="left" vertical="center"/>
    </xf>
    <xf numFmtId="181" fontId="61" fillId="0" borderId="35" xfId="0" applyNumberFormat="1" applyFont="1" applyBorder="1" applyAlignment="1" applyProtection="1">
      <alignment horizontal="left" vertical="center"/>
    </xf>
    <xf numFmtId="0" fontId="94" fillId="0" borderId="43" xfId="0" applyFont="1" applyBorder="1" applyAlignment="1">
      <alignment horizontal="left" vertical="center"/>
    </xf>
    <xf numFmtId="0" fontId="94" fillId="0" borderId="6" xfId="0" applyFont="1" applyBorder="1" applyAlignment="1">
      <alignment vertical="center"/>
    </xf>
    <xf numFmtId="182" fontId="61" fillId="0" borderId="35" xfId="0" applyNumberFormat="1" applyFont="1" applyBorder="1" applyAlignment="1" applyProtection="1">
      <alignment horizontal="left" vertical="center"/>
    </xf>
    <xf numFmtId="182" fontId="61" fillId="0" borderId="154" xfId="0" applyNumberFormat="1" applyFont="1" applyBorder="1" applyAlignment="1" applyProtection="1">
      <alignment horizontal="left" vertical="center"/>
    </xf>
    <xf numFmtId="0" fontId="22" fillId="0" borderId="6" xfId="0" applyFont="1" applyBorder="1"/>
    <xf numFmtId="0" fontId="2" fillId="0" borderId="4" xfId="0" applyFont="1" applyBorder="1"/>
    <xf numFmtId="0" fontId="22" fillId="0" borderId="4" xfId="0" applyFont="1" applyBorder="1"/>
    <xf numFmtId="0" fontId="8" fillId="0" borderId="4" xfId="0" applyFont="1" applyBorder="1"/>
    <xf numFmtId="0" fontId="2" fillId="0" borderId="60" xfId="0" applyFont="1" applyBorder="1"/>
    <xf numFmtId="0" fontId="2" fillId="0" borderId="6" xfId="0" applyFont="1" applyBorder="1"/>
    <xf numFmtId="0" fontId="2" fillId="0" borderId="3" xfId="0" applyFont="1" applyBorder="1"/>
    <xf numFmtId="0" fontId="2" fillId="0" borderId="0" xfId="0" applyFont="1" applyBorder="1"/>
    <xf numFmtId="0" fontId="2" fillId="0" borderId="0" xfId="0" applyFont="1"/>
    <xf numFmtId="0" fontId="2" fillId="0" borderId="10" xfId="0" applyFont="1" applyBorder="1"/>
    <xf numFmtId="0" fontId="8" fillId="0" borderId="0" xfId="0" applyFont="1"/>
    <xf numFmtId="0" fontId="8" fillId="0" borderId="0" xfId="0" applyFont="1" applyAlignment="1">
      <alignment horizontal="center"/>
    </xf>
    <xf numFmtId="183" fontId="2" fillId="0" borderId="155" xfId="0" applyNumberFormat="1" applyFont="1" applyBorder="1" applyAlignment="1">
      <alignment horizontal="center"/>
    </xf>
    <xf numFmtId="0" fontId="8" fillId="0" borderId="0" xfId="0" applyFont="1" applyAlignment="1"/>
    <xf numFmtId="182" fontId="2" fillId="0" borderId="156" xfId="0" applyNumberFormat="1" applyFont="1" applyFill="1" applyBorder="1" applyAlignment="1">
      <alignment horizontal="center"/>
    </xf>
    <xf numFmtId="0" fontId="8" fillId="0" borderId="3" xfId="0" applyFont="1" applyBorder="1"/>
    <xf numFmtId="0" fontId="2" fillId="0" borderId="0" xfId="0" applyFont="1" applyAlignment="1">
      <alignment horizontal="center"/>
    </xf>
    <xf numFmtId="0" fontId="8" fillId="0" borderId="0" xfId="0" applyFont="1" applyBorder="1"/>
    <xf numFmtId="0" fontId="2" fillId="0" borderId="155" xfId="0" applyFont="1" applyBorder="1"/>
    <xf numFmtId="0" fontId="2" fillId="0" borderId="155" xfId="0" applyFont="1" applyBorder="1" applyAlignment="1">
      <alignment horizontal="right"/>
    </xf>
    <xf numFmtId="0" fontId="2" fillId="0" borderId="0" xfId="0" applyFont="1" applyAlignment="1">
      <alignment horizontal="right"/>
    </xf>
    <xf numFmtId="0" fontId="8" fillId="0" borderId="65" xfId="0" applyFont="1" applyBorder="1"/>
    <xf numFmtId="0" fontId="8" fillId="0" borderId="48" xfId="0" applyFont="1" applyBorder="1"/>
    <xf numFmtId="0" fontId="2" fillId="0" borderId="48" xfId="0" applyFont="1" applyBorder="1"/>
    <xf numFmtId="0" fontId="2" fillId="0" borderId="11" xfId="0" applyFont="1" applyBorder="1" applyAlignment="1"/>
    <xf numFmtId="0" fontId="8" fillId="0" borderId="55" xfId="0" applyFont="1" applyBorder="1"/>
    <xf numFmtId="0" fontId="2" fillId="0" borderId="46" xfId="0" applyFont="1" applyBorder="1" applyAlignment="1">
      <alignment horizontal="center"/>
    </xf>
    <xf numFmtId="0" fontId="2" fillId="0" borderId="11" xfId="0" applyFont="1" applyBorder="1"/>
    <xf numFmtId="0" fontId="2" fillId="0" borderId="48" xfId="0" applyFont="1" applyBorder="1" applyAlignment="1">
      <alignment horizontal="center"/>
    </xf>
    <xf numFmtId="0" fontId="2" fillId="0" borderId="49" xfId="0" applyFont="1" applyBorder="1" applyAlignment="1">
      <alignment horizontal="center"/>
    </xf>
    <xf numFmtId="0" fontId="2" fillId="0" borderId="2" xfId="0" applyFont="1" applyBorder="1" applyAlignment="1">
      <alignment horizontal="center"/>
    </xf>
    <xf numFmtId="0" fontId="2" fillId="0" borderId="68" xfId="0" applyFont="1" applyBorder="1" applyAlignment="1">
      <alignment horizontal="center"/>
    </xf>
    <xf numFmtId="0" fontId="8" fillId="11" borderId="5" xfId="0" applyFont="1" applyFill="1" applyBorder="1" applyAlignment="1">
      <alignment horizontal="centerContinuous"/>
    </xf>
    <xf numFmtId="0" fontId="2" fillId="0" borderId="11" xfId="0" applyFont="1" applyBorder="1" applyAlignment="1">
      <alignment horizontal="centerContinuous"/>
    </xf>
    <xf numFmtId="0" fontId="2" fillId="0" borderId="2" xfId="0" applyFont="1" applyBorder="1" applyAlignment="1"/>
    <xf numFmtId="0" fontId="8" fillId="0" borderId="11" xfId="0" applyFont="1" applyBorder="1" applyAlignment="1"/>
    <xf numFmtId="0" fontId="8" fillId="0" borderId="2" xfId="0" applyFont="1" applyBorder="1" applyAlignment="1">
      <alignment horizontal="centerContinuous"/>
    </xf>
    <xf numFmtId="0" fontId="8" fillId="0" borderId="11" xfId="0" applyFont="1" applyBorder="1" applyAlignment="1">
      <alignment horizontal="centerContinuous"/>
    </xf>
    <xf numFmtId="0" fontId="2" fillId="0" borderId="2" xfId="0" applyFont="1" applyBorder="1" applyAlignment="1">
      <alignment horizontal="centerContinuous"/>
    </xf>
    <xf numFmtId="0" fontId="2" fillId="0" borderId="13" xfId="0" applyFont="1" applyBorder="1"/>
    <xf numFmtId="0" fontId="2" fillId="0" borderId="56" xfId="0"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2" fillId="0" borderId="63" xfId="0" applyFont="1" applyBorder="1" applyAlignment="1">
      <alignment horizontal="center"/>
    </xf>
    <xf numFmtId="0" fontId="8" fillId="11" borderId="9" xfId="0" applyFont="1" applyFill="1" applyBorder="1" applyAlignment="1">
      <alignment horizontal="center"/>
    </xf>
    <xf numFmtId="0" fontId="2" fillId="0" borderId="34" xfId="0" applyFont="1" applyBorder="1" applyAlignment="1"/>
    <xf numFmtId="0" fontId="2" fillId="0" borderId="8" xfId="0" applyFont="1" applyBorder="1" applyAlignment="1">
      <alignment horizontal="centerContinuous"/>
    </xf>
    <xf numFmtId="0" fontId="2" fillId="0" borderId="34" xfId="0" applyFont="1" applyBorder="1" applyAlignment="1">
      <alignment horizontal="centerContinuous"/>
    </xf>
    <xf numFmtId="0" fontId="2" fillId="0" borderId="8"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xf>
    <xf numFmtId="0" fontId="2" fillId="0" borderId="66" xfId="0" applyFont="1" applyBorder="1" applyAlignment="1">
      <alignment horizontal="center"/>
    </xf>
    <xf numFmtId="0" fontId="8" fillId="0" borderId="157" xfId="0" applyFont="1" applyBorder="1" applyAlignment="1">
      <alignment horizontal="center"/>
    </xf>
    <xf numFmtId="0" fontId="2" fillId="0" borderId="158" xfId="0" quotePrefix="1" applyFont="1" applyBorder="1"/>
    <xf numFmtId="0" fontId="2" fillId="0" borderId="159" xfId="0" applyFont="1" applyBorder="1"/>
    <xf numFmtId="0" fontId="2" fillId="0" borderId="158" xfId="0" applyFont="1" applyBorder="1"/>
    <xf numFmtId="0" fontId="2" fillId="0" borderId="123" xfId="0" applyFont="1" applyBorder="1"/>
    <xf numFmtId="180" fontId="2" fillId="0" borderId="158" xfId="0" applyNumberFormat="1" applyFont="1" applyBorder="1" applyAlignment="1">
      <alignment horizontal="center"/>
    </xf>
    <xf numFmtId="180" fontId="2" fillId="0" borderId="160" xfId="0" quotePrefix="1" applyNumberFormat="1" applyFont="1" applyBorder="1" applyAlignment="1">
      <alignment horizontal="center"/>
    </xf>
    <xf numFmtId="180" fontId="2" fillId="0" borderId="159" xfId="0" applyNumberFormat="1" applyFont="1" applyBorder="1" applyAlignment="1">
      <alignment horizontal="center"/>
    </xf>
    <xf numFmtId="180" fontId="2" fillId="0" borderId="160" xfId="0" applyNumberFormat="1" applyFont="1" applyBorder="1" applyAlignment="1">
      <alignment horizontal="center"/>
    </xf>
    <xf numFmtId="0" fontId="2" fillId="0" borderId="161" xfId="0" quotePrefix="1" applyFont="1" applyBorder="1" applyAlignment="1">
      <alignment horizontal="center"/>
    </xf>
    <xf numFmtId="0" fontId="8" fillId="0" borderId="9" xfId="0" applyFont="1" applyBorder="1" applyAlignment="1">
      <alignment horizontal="center"/>
    </xf>
    <xf numFmtId="0" fontId="2" fillId="0" borderId="34" xfId="0" quotePrefix="1" applyFont="1" applyBorder="1"/>
    <xf numFmtId="0" fontId="2" fillId="0" borderId="8" xfId="0" applyFont="1" applyBorder="1"/>
    <xf numFmtId="0" fontId="2" fillId="0" borderId="27" xfId="0" quotePrefix="1" applyFont="1" applyBorder="1" applyAlignment="1">
      <alignment horizontal="center"/>
    </xf>
    <xf numFmtId="0" fontId="2" fillId="0" borderId="34" xfId="0" applyFont="1" applyBorder="1"/>
    <xf numFmtId="0" fontId="2" fillId="0" borderId="27" xfId="0" applyFont="1" applyBorder="1"/>
    <xf numFmtId="180" fontId="2" fillId="0" borderId="34" xfId="0" applyNumberFormat="1" applyFont="1" applyBorder="1" applyAlignment="1">
      <alignment horizontal="center"/>
    </xf>
    <xf numFmtId="180" fontId="2" fillId="0" borderId="34" xfId="0" quotePrefix="1" applyNumberFormat="1" applyFont="1" applyBorder="1" applyAlignment="1">
      <alignment horizontal="center"/>
    </xf>
    <xf numFmtId="180" fontId="2" fillId="0" borderId="17" xfId="0" applyNumberFormat="1" applyFont="1" applyBorder="1" applyAlignment="1">
      <alignment horizontal="center"/>
    </xf>
    <xf numFmtId="0" fontId="2" fillId="0" borderId="66" xfId="0" quotePrefix="1" applyFont="1" applyBorder="1" applyAlignment="1">
      <alignment horizontal="center"/>
    </xf>
    <xf numFmtId="0" fontId="2" fillId="0" borderId="5" xfId="0" applyFont="1" applyBorder="1"/>
    <xf numFmtId="0" fontId="2" fillId="0" borderId="0" xfId="0" quotePrefix="1" applyFont="1" applyBorder="1"/>
    <xf numFmtId="0" fontId="2" fillId="0" borderId="0" xfId="0" applyFont="1" applyBorder="1" applyAlignment="1">
      <alignment horizontal="right"/>
    </xf>
    <xf numFmtId="0" fontId="8" fillId="0" borderId="162" xfId="0" applyFont="1" applyBorder="1" applyAlignment="1">
      <alignment horizontal="center"/>
    </xf>
    <xf numFmtId="0" fontId="8" fillId="0" borderId="0" xfId="0" applyFont="1" applyBorder="1" applyAlignment="1">
      <alignment horizontal="center"/>
    </xf>
    <xf numFmtId="180" fontId="8" fillId="0" borderId="163" xfId="0" applyNumberFormat="1" applyFont="1" applyBorder="1" applyAlignment="1">
      <alignment horizontal="center"/>
    </xf>
    <xf numFmtId="0" fontId="2" fillId="0" borderId="0" xfId="0" quotePrefix="1" applyFont="1" applyBorder="1" applyAlignment="1">
      <alignment horizontal="center"/>
    </xf>
    <xf numFmtId="0" fontId="8" fillId="0" borderId="164" xfId="0" applyFont="1" applyBorder="1"/>
    <xf numFmtId="0" fontId="2" fillId="0" borderId="165" xfId="0" quotePrefix="1" applyFont="1" applyBorder="1" applyAlignment="1">
      <alignment horizontal="center"/>
    </xf>
    <xf numFmtId="0" fontId="2" fillId="0" borderId="166" xfId="0" applyFont="1" applyBorder="1" applyAlignment="1">
      <alignment horizontal="center"/>
    </xf>
    <xf numFmtId="0" fontId="8" fillId="0" borderId="94" xfId="0" applyFont="1" applyBorder="1" applyAlignment="1">
      <alignment horizontal="center"/>
    </xf>
    <xf numFmtId="0" fontId="8" fillId="0" borderId="61" xfId="0" applyFont="1" applyBorder="1" applyAlignment="1">
      <alignment horizontal="center"/>
    </xf>
    <xf numFmtId="0" fontId="2" fillId="0" borderId="18" xfId="0" applyFont="1" applyBorder="1"/>
    <xf numFmtId="0" fontId="2" fillId="0" borderId="7" xfId="0" quotePrefix="1" applyFont="1" applyBorder="1"/>
    <xf numFmtId="0" fontId="2" fillId="0" borderId="7" xfId="0" applyFont="1" applyBorder="1"/>
    <xf numFmtId="0" fontId="2" fillId="0" borderId="7" xfId="0" applyFont="1" applyBorder="1" applyAlignment="1">
      <alignment horizontal="center"/>
    </xf>
    <xf numFmtId="0" fontId="2" fillId="0" borderId="7" xfId="0" quotePrefix="1" applyFont="1" applyBorder="1" applyAlignment="1">
      <alignment horizontal="center"/>
    </xf>
    <xf numFmtId="0" fontId="8" fillId="0" borderId="167" xfId="0" applyFont="1" applyBorder="1"/>
    <xf numFmtId="0" fontId="8" fillId="0" borderId="85" xfId="0" applyFont="1" applyBorder="1" applyAlignment="1">
      <alignment horizontal="center"/>
    </xf>
    <xf numFmtId="180" fontId="8" fillId="0" borderId="54" xfId="0" quotePrefix="1" applyNumberFormat="1" applyFont="1" applyBorder="1" applyAlignment="1">
      <alignment horizontal="center"/>
    </xf>
    <xf numFmtId="0" fontId="2" fillId="0" borderId="10" xfId="0" quotePrefix="1" applyFont="1" applyBorder="1" applyAlignment="1">
      <alignment horizontal="center"/>
    </xf>
    <xf numFmtId="0" fontId="2" fillId="0" borderId="61" xfId="0" quotePrefix="1" applyFont="1" applyBorder="1" applyAlignment="1">
      <alignment horizontal="center"/>
    </xf>
    <xf numFmtId="0" fontId="2" fillId="0" borderId="65" xfId="0" applyFont="1" applyBorder="1"/>
    <xf numFmtId="0" fontId="2" fillId="0" borderId="168" xfId="0" applyFont="1" applyBorder="1"/>
    <xf numFmtId="0" fontId="8" fillId="0" borderId="169" xfId="0" applyFont="1" applyBorder="1" applyAlignment="1">
      <alignment horizontal="center"/>
    </xf>
    <xf numFmtId="0" fontId="2" fillId="0" borderId="67" xfId="0" applyFont="1" applyBorder="1"/>
    <xf numFmtId="0" fontId="8" fillId="0" borderId="9" xfId="0" applyFont="1" applyBorder="1" applyAlignment="1">
      <alignment horizontal="centerContinuous"/>
    </xf>
    <xf numFmtId="0" fontId="2" fillId="0" borderId="8" xfId="0" applyFont="1" applyBorder="1" applyAlignment="1"/>
    <xf numFmtId="0" fontId="8" fillId="0" borderId="34" xfId="0" applyFont="1" applyBorder="1" applyAlignment="1">
      <alignment horizontal="centerContinuous"/>
    </xf>
    <xf numFmtId="0" fontId="8" fillId="0" borderId="168" xfId="0" applyFont="1" applyBorder="1"/>
    <xf numFmtId="0" fontId="8" fillId="0" borderId="50" xfId="0" applyFont="1" applyBorder="1"/>
    <xf numFmtId="0" fontId="8" fillId="0" borderId="170" xfId="0" applyFont="1" applyBorder="1" applyAlignment="1">
      <alignment horizontal="center"/>
    </xf>
    <xf numFmtId="0" fontId="8" fillId="0" borderId="13" xfId="0" applyFont="1" applyBorder="1" applyAlignment="1"/>
    <xf numFmtId="0" fontId="8" fillId="0" borderId="10" xfId="0" applyFont="1" applyBorder="1" applyAlignment="1">
      <alignment horizontal="center"/>
    </xf>
    <xf numFmtId="0" fontId="8" fillId="0" borderId="34" xfId="0" applyFont="1" applyBorder="1" applyAlignment="1">
      <alignment horizontal="center"/>
    </xf>
    <xf numFmtId="0" fontId="8" fillId="0" borderId="171" xfId="0" applyFont="1" applyBorder="1" applyAlignment="1">
      <alignment horizontal="center"/>
    </xf>
    <xf numFmtId="0" fontId="8" fillId="0" borderId="17" xfId="0" applyFont="1" applyBorder="1" applyAlignment="1">
      <alignment horizontal="center"/>
    </xf>
    <xf numFmtId="0" fontId="8" fillId="0" borderId="76" xfId="0" applyFont="1" applyBorder="1" applyAlignment="1">
      <alignment horizontal="center"/>
    </xf>
    <xf numFmtId="0" fontId="2" fillId="0" borderId="172" xfId="0" quotePrefix="1" applyFont="1" applyBorder="1" applyAlignment="1">
      <alignment horizontal="center"/>
    </xf>
    <xf numFmtId="0" fontId="2" fillId="0" borderId="173" xfId="0" quotePrefix="1" applyFont="1" applyBorder="1"/>
    <xf numFmtId="0" fontId="2" fillId="0" borderId="173" xfId="0" applyFont="1" applyBorder="1" applyAlignment="1">
      <alignment horizontal="center"/>
    </xf>
    <xf numFmtId="0" fontId="2" fillId="0" borderId="174" xfId="0" quotePrefix="1" applyFont="1" applyBorder="1" applyAlignment="1">
      <alignment horizontal="center"/>
    </xf>
    <xf numFmtId="0" fontId="2" fillId="0" borderId="175" xfId="0" applyFont="1" applyBorder="1"/>
    <xf numFmtId="0" fontId="2" fillId="0" borderId="174" xfId="0" applyFont="1" applyBorder="1"/>
    <xf numFmtId="0" fontId="2" fillId="0" borderId="173" xfId="0" quotePrefix="1" applyFont="1" applyBorder="1" applyAlignment="1">
      <alignment horizontal="center"/>
    </xf>
    <xf numFmtId="2" fontId="2" fillId="0" borderId="176" xfId="0" applyNumberFormat="1" applyFont="1" applyBorder="1" applyAlignment="1">
      <alignment horizontal="center"/>
    </xf>
    <xf numFmtId="0" fontId="2" fillId="0" borderId="155" xfId="0" applyFont="1" applyBorder="1" applyAlignment="1">
      <alignment horizontal="center"/>
    </xf>
    <xf numFmtId="180" fontId="2" fillId="0" borderId="177" xfId="0" quotePrefix="1" applyNumberFormat="1" applyFont="1" applyBorder="1" applyAlignment="1">
      <alignment horizontal="center"/>
    </xf>
    <xf numFmtId="0" fontId="2" fillId="0" borderId="9" xfId="0" quotePrefix="1" applyFont="1" applyBorder="1" applyAlignment="1">
      <alignment horizontal="center"/>
    </xf>
    <xf numFmtId="0" fontId="2" fillId="0" borderId="34" xfId="0" quotePrefix="1" applyFont="1" applyBorder="1" applyAlignment="1">
      <alignment horizontal="center"/>
    </xf>
    <xf numFmtId="0" fontId="2" fillId="0" borderId="27" xfId="0" applyFont="1" applyBorder="1" applyAlignment="1">
      <alignment horizontal="right"/>
    </xf>
    <xf numFmtId="0" fontId="2" fillId="0" borderId="34" xfId="0" quotePrefix="1" applyFont="1" applyBorder="1" applyAlignment="1"/>
    <xf numFmtId="2" fontId="2" fillId="0" borderId="178" xfId="0" applyNumberFormat="1" applyFont="1" applyBorder="1" applyAlignment="1">
      <alignment horizontal="center"/>
    </xf>
    <xf numFmtId="180" fontId="2" fillId="0" borderId="66" xfId="0" applyNumberFormat="1" applyFont="1" applyBorder="1" applyAlignment="1">
      <alignment horizontal="center"/>
    </xf>
    <xf numFmtId="0" fontId="2" fillId="11" borderId="75" xfId="0" applyFont="1" applyFill="1" applyBorder="1"/>
    <xf numFmtId="0" fontId="2" fillId="11" borderId="1" xfId="0" applyFont="1" applyFill="1" applyBorder="1"/>
    <xf numFmtId="0" fontId="8" fillId="11" borderId="1" xfId="0" applyFont="1" applyFill="1" applyBorder="1"/>
    <xf numFmtId="0" fontId="8" fillId="0" borderId="179" xfId="0" applyFont="1" applyBorder="1" applyAlignment="1">
      <alignment horizontal="center"/>
    </xf>
    <xf numFmtId="2" fontId="8" fillId="0" borderId="180" xfId="0" applyNumberFormat="1" applyFont="1" applyBorder="1" applyAlignment="1">
      <alignment horizontal="center"/>
    </xf>
    <xf numFmtId="0" fontId="8" fillId="0" borderId="154" xfId="0" applyFont="1" applyBorder="1" applyAlignment="1">
      <alignment horizontal="center"/>
    </xf>
    <xf numFmtId="180" fontId="8" fillId="0" borderId="74" xfId="0" applyNumberFormat="1" applyFont="1" applyBorder="1" applyAlignment="1">
      <alignment horizontal="center"/>
    </xf>
    <xf numFmtId="0" fontId="2" fillId="0" borderId="49" xfId="0" applyFont="1" applyBorder="1"/>
    <xf numFmtId="0" fontId="8" fillId="0" borderId="48" xfId="0" applyFont="1" applyFill="1" applyBorder="1"/>
    <xf numFmtId="0" fontId="2" fillId="0" borderId="61" xfId="0" applyFont="1" applyBorder="1"/>
    <xf numFmtId="0" fontId="2" fillId="0" borderId="27" xfId="0" applyFont="1" applyBorder="1" applyAlignment="1">
      <alignment horizontal="centerContinuous"/>
    </xf>
    <xf numFmtId="0" fontId="8" fillId="0" borderId="13" xfId="0" applyFont="1" applyBorder="1"/>
    <xf numFmtId="0" fontId="2" fillId="0" borderId="16" xfId="0" applyFont="1" applyBorder="1"/>
    <xf numFmtId="0" fontId="2" fillId="0" borderId="61" xfId="0" applyFont="1" applyBorder="1" applyAlignment="1"/>
    <xf numFmtId="0" fontId="8" fillId="0" borderId="34" xfId="0" applyFont="1" applyFill="1" applyBorder="1" applyAlignment="1"/>
    <xf numFmtId="0" fontId="2" fillId="0" borderId="27" xfId="0" applyFont="1" applyFill="1" applyBorder="1"/>
    <xf numFmtId="0" fontId="8" fillId="0" borderId="8" xfId="0" applyFont="1" applyBorder="1" applyAlignment="1">
      <alignment horizontal="centerContinuous"/>
    </xf>
    <xf numFmtId="0" fontId="8" fillId="0" borderId="34" xfId="0" applyFont="1" applyBorder="1"/>
    <xf numFmtId="0" fontId="8" fillId="0" borderId="8" xfId="0" applyFont="1" applyBorder="1"/>
    <xf numFmtId="0" fontId="8" fillId="0" borderId="8" xfId="0" applyFont="1" applyBorder="1" applyAlignment="1">
      <alignment horizontal="center"/>
    </xf>
    <xf numFmtId="0" fontId="2" fillId="0" borderId="76" xfId="0" applyFont="1" applyBorder="1" applyAlignment="1"/>
    <xf numFmtId="1" fontId="2" fillId="0" borderId="157" xfId="0" applyNumberFormat="1" applyFont="1" applyFill="1" applyBorder="1" applyAlignment="1">
      <alignment horizontal="center"/>
    </xf>
    <xf numFmtId="0" fontId="2" fillId="11" borderId="158" xfId="0" applyFont="1" applyFill="1" applyBorder="1" applyAlignment="1">
      <alignment horizontal="centerContinuous"/>
    </xf>
    <xf numFmtId="0" fontId="2" fillId="11" borderId="123" xfId="0" applyFont="1" applyFill="1" applyBorder="1" applyAlignment="1">
      <alignment horizontal="centerContinuous"/>
    </xf>
    <xf numFmtId="173" fontId="2" fillId="0" borderId="158" xfId="0" applyNumberFormat="1" applyFont="1" applyBorder="1"/>
    <xf numFmtId="0" fontId="2" fillId="0" borderId="159" xfId="0" quotePrefix="1" applyFont="1" applyBorder="1"/>
    <xf numFmtId="4" fontId="2" fillId="0" borderId="158" xfId="0" applyNumberFormat="1" applyFont="1" applyBorder="1"/>
    <xf numFmtId="0" fontId="8" fillId="0" borderId="46" xfId="0" applyFont="1" applyBorder="1" applyAlignment="1">
      <alignment horizontal="center"/>
    </xf>
    <xf numFmtId="0" fontId="8" fillId="0" borderId="63" xfId="0" applyFont="1" applyBorder="1" applyAlignment="1">
      <alignment horizontal="center"/>
    </xf>
    <xf numFmtId="0" fontId="2" fillId="0" borderId="181" xfId="0" applyFont="1" applyBorder="1" applyAlignment="1">
      <alignment horizontal="center"/>
    </xf>
    <xf numFmtId="0" fontId="2" fillId="0" borderId="173" xfId="0" applyFont="1" applyFill="1" applyBorder="1" applyAlignment="1"/>
    <xf numFmtId="0" fontId="2" fillId="0" borderId="174" xfId="0" applyFont="1" applyFill="1" applyBorder="1" applyAlignment="1">
      <alignment horizontal="center"/>
    </xf>
    <xf numFmtId="173" fontId="2" fillId="0" borderId="155" xfId="0" applyNumberFormat="1" applyFont="1" applyBorder="1"/>
    <xf numFmtId="0" fontId="2" fillId="0" borderId="155" xfId="0" quotePrefix="1" applyFont="1" applyBorder="1"/>
    <xf numFmtId="4" fontId="2" fillId="0" borderId="173" xfId="0" applyNumberFormat="1" applyFont="1" applyBorder="1"/>
    <xf numFmtId="0" fontId="8" fillId="0" borderId="66" xfId="0" applyFont="1" applyBorder="1" applyAlignment="1">
      <alignment horizontal="center"/>
    </xf>
    <xf numFmtId="0" fontId="2" fillId="11" borderId="28" xfId="0" applyFont="1" applyFill="1" applyBorder="1"/>
    <xf numFmtId="180" fontId="2" fillId="0" borderId="182" xfId="0" applyNumberFormat="1" applyFont="1" applyBorder="1"/>
    <xf numFmtId="0" fontId="2" fillId="0" borderId="30" xfId="0" applyFont="1" applyBorder="1"/>
    <xf numFmtId="173" fontId="2" fillId="0" borderId="29" xfId="0" applyNumberFormat="1" applyFont="1" applyBorder="1"/>
    <xf numFmtId="0" fontId="2" fillId="0" borderId="29" xfId="0" quotePrefix="1" applyFont="1" applyBorder="1"/>
    <xf numFmtId="4" fontId="2" fillId="0" borderId="182" xfId="0" applyNumberFormat="1" applyFont="1" applyBorder="1"/>
    <xf numFmtId="180" fontId="8" fillId="0" borderId="11" xfId="0" applyNumberFormat="1" applyFont="1" applyBorder="1"/>
    <xf numFmtId="1" fontId="2" fillId="0" borderId="46" xfId="0" applyNumberFormat="1" applyFont="1" applyBorder="1"/>
    <xf numFmtId="180" fontId="2" fillId="0" borderId="11" xfId="0" applyNumberFormat="1" applyFont="1" applyBorder="1"/>
    <xf numFmtId="180" fontId="2" fillId="0" borderId="46" xfId="0" applyNumberFormat="1" applyFont="1" applyBorder="1"/>
    <xf numFmtId="4" fontId="2" fillId="0" borderId="11" xfId="0" applyNumberFormat="1" applyFont="1" applyBorder="1"/>
    <xf numFmtId="173" fontId="2" fillId="0" borderId="68" xfId="0" applyNumberFormat="1" applyFont="1" applyBorder="1" applyAlignment="1"/>
    <xf numFmtId="0" fontId="2" fillId="0" borderId="9" xfId="0" applyFont="1" applyFill="1" applyBorder="1"/>
    <xf numFmtId="180" fontId="2" fillId="0" borderId="34" xfId="0" applyNumberFormat="1" applyFont="1" applyBorder="1" applyAlignment="1">
      <alignment horizontal="right"/>
    </xf>
    <xf numFmtId="173" fontId="2" fillId="0" borderId="34" xfId="0" applyNumberFormat="1" applyFont="1" applyBorder="1"/>
    <xf numFmtId="0" fontId="2" fillId="0" borderId="8" xfId="0" quotePrefix="1" applyFont="1" applyBorder="1"/>
    <xf numFmtId="4" fontId="2" fillId="0" borderId="34" xfId="0" applyNumberFormat="1" applyFont="1" applyBorder="1"/>
    <xf numFmtId="1" fontId="2" fillId="0" borderId="17" xfId="0" applyNumberFormat="1" applyFont="1" applyBorder="1" applyAlignment="1">
      <alignment horizontal="center"/>
    </xf>
    <xf numFmtId="4" fontId="2" fillId="0" borderId="34" xfId="0" applyNumberFormat="1" applyFont="1" applyBorder="1" applyAlignment="1">
      <alignment horizontal="center"/>
    </xf>
    <xf numFmtId="4" fontId="2" fillId="0" borderId="66" xfId="0" applyNumberFormat="1" applyFont="1" applyBorder="1" applyAlignment="1">
      <alignment horizontal="center"/>
    </xf>
    <xf numFmtId="0" fontId="2" fillId="11" borderId="18" xfId="0" applyFont="1" applyFill="1" applyBorder="1"/>
    <xf numFmtId="0" fontId="2" fillId="11" borderId="7" xfId="0" applyFont="1" applyFill="1" applyBorder="1"/>
    <xf numFmtId="0" fontId="8" fillId="0" borderId="150" xfId="0" applyFont="1" applyBorder="1"/>
    <xf numFmtId="0" fontId="2" fillId="0" borderId="1" xfId="0" applyFont="1" applyBorder="1"/>
    <xf numFmtId="4" fontId="8" fillId="0" borderId="150" xfId="0" applyNumberFormat="1" applyFont="1" applyBorder="1"/>
    <xf numFmtId="0" fontId="2" fillId="0" borderId="109" xfId="0" applyFont="1" applyBorder="1"/>
    <xf numFmtId="0" fontId="2" fillId="11" borderId="150" xfId="0" applyFont="1" applyFill="1" applyBorder="1"/>
    <xf numFmtId="4" fontId="8" fillId="0" borderId="107" xfId="0" applyNumberFormat="1" applyFont="1" applyBorder="1" applyAlignment="1">
      <alignment horizontal="center"/>
    </xf>
    <xf numFmtId="173" fontId="2" fillId="0" borderId="0" xfId="0" applyNumberFormat="1" applyFont="1" applyBorder="1"/>
    <xf numFmtId="0" fontId="2" fillId="0" borderId="0" xfId="0" applyFont="1" applyFill="1" applyBorder="1"/>
    <xf numFmtId="0" fontId="8" fillId="0" borderId="5" xfId="0" applyFont="1" applyBorder="1" applyAlignment="1">
      <alignment horizontal="center"/>
    </xf>
    <xf numFmtId="0" fontId="8" fillId="0" borderId="11" xfId="0" applyFont="1" applyBorder="1"/>
    <xf numFmtId="0" fontId="2" fillId="0" borderId="2" xfId="0" applyFont="1" applyBorder="1"/>
    <xf numFmtId="0" fontId="2" fillId="0" borderId="55" xfId="0" applyFont="1" applyBorder="1"/>
    <xf numFmtId="0" fontId="8" fillId="0" borderId="11" xfId="0" applyFont="1" applyBorder="1" applyAlignment="1">
      <alignment horizontal="center"/>
    </xf>
    <xf numFmtId="0" fontId="8" fillId="0" borderId="13" xfId="0" applyFont="1" applyBorder="1" applyAlignment="1">
      <alignment horizontal="centerContinuous"/>
    </xf>
    <xf numFmtId="0" fontId="8" fillId="0" borderId="68" xfId="0" applyFont="1" applyBorder="1" applyAlignment="1">
      <alignment horizontal="center"/>
    </xf>
    <xf numFmtId="0" fontId="8" fillId="0" borderId="34" xfId="0" applyFont="1" applyBorder="1" applyAlignment="1"/>
    <xf numFmtId="0" fontId="2" fillId="0" borderId="71" xfId="0" applyFont="1" applyBorder="1"/>
    <xf numFmtId="1" fontId="2" fillId="0" borderId="11" xfId="0" applyNumberFormat="1" applyFont="1" applyBorder="1"/>
    <xf numFmtId="0" fontId="8" fillId="0" borderId="46" xfId="0" applyFont="1" applyBorder="1" applyAlignment="1"/>
    <xf numFmtId="0" fontId="2" fillId="0" borderId="46" xfId="0" applyFont="1" applyBorder="1"/>
    <xf numFmtId="4" fontId="2" fillId="0" borderId="68" xfId="0" applyNumberFormat="1" applyFont="1" applyBorder="1"/>
    <xf numFmtId="0" fontId="2" fillId="0" borderId="181" xfId="0" applyFont="1" applyBorder="1"/>
    <xf numFmtId="0" fontId="2" fillId="0" borderId="173" xfId="0" applyFont="1" applyBorder="1"/>
    <xf numFmtId="1" fontId="2" fillId="0" borderId="173" xfId="0" applyNumberFormat="1" applyFont="1" applyBorder="1"/>
    <xf numFmtId="0" fontId="2" fillId="0" borderId="183" xfId="0" applyFont="1" applyBorder="1" applyAlignment="1">
      <alignment horizontal="right"/>
    </xf>
    <xf numFmtId="9" fontId="2" fillId="0" borderId="183" xfId="0" applyNumberFormat="1" applyFont="1" applyBorder="1" applyAlignment="1">
      <alignment horizontal="center"/>
    </xf>
    <xf numFmtId="173" fontId="2" fillId="0" borderId="173" xfId="0" applyNumberFormat="1" applyFont="1" applyBorder="1"/>
    <xf numFmtId="4" fontId="2" fillId="0" borderId="177" xfId="0" applyNumberFormat="1" applyFont="1" applyBorder="1" applyAlignment="1"/>
    <xf numFmtId="0" fontId="2" fillId="0" borderId="9" xfId="0" applyFont="1" applyBorder="1"/>
    <xf numFmtId="1" fontId="2" fillId="0" borderId="34" xfId="0" applyNumberFormat="1" applyFont="1" applyBorder="1"/>
    <xf numFmtId="0" fontId="2" fillId="0" borderId="56" xfId="0" applyFont="1" applyBorder="1" applyAlignment="1">
      <alignment horizontal="right"/>
    </xf>
    <xf numFmtId="0" fontId="2" fillId="0" borderId="56" xfId="0" applyFont="1" applyBorder="1"/>
    <xf numFmtId="2" fontId="2" fillId="0" borderId="13" xfId="0" applyNumberFormat="1" applyFont="1" applyBorder="1"/>
    <xf numFmtId="4" fontId="2" fillId="0" borderId="63" xfId="0" applyNumberFormat="1" applyFont="1" applyBorder="1" applyAlignment="1"/>
    <xf numFmtId="180" fontId="2" fillId="11" borderId="7" xfId="0" applyNumberFormat="1" applyFont="1" applyFill="1" applyBorder="1"/>
    <xf numFmtId="0" fontId="2" fillId="11" borderId="7" xfId="0" applyFont="1" applyFill="1" applyBorder="1" applyAlignment="1">
      <alignment horizontal="center"/>
    </xf>
    <xf numFmtId="4" fontId="8" fillId="0" borderId="107" xfId="0" applyNumberFormat="1" applyFont="1" applyBorder="1" applyAlignment="1"/>
    <xf numFmtId="174" fontId="8" fillId="0" borderId="18" xfId="0" applyNumberFormat="1" applyFont="1" applyBorder="1"/>
    <xf numFmtId="174" fontId="22" fillId="0" borderId="7" xfId="0" applyNumberFormat="1" applyFont="1" applyBorder="1"/>
    <xf numFmtId="174" fontId="2" fillId="0" borderId="7" xfId="0" applyNumberFormat="1" applyFont="1" applyBorder="1"/>
    <xf numFmtId="174" fontId="8" fillId="0" borderId="137" xfId="0" applyNumberFormat="1" applyFont="1" applyBorder="1" applyAlignment="1">
      <alignment horizontal="centerContinuous"/>
    </xf>
    <xf numFmtId="174" fontId="8" fillId="0" borderId="138" xfId="0" applyNumberFormat="1" applyFont="1" applyBorder="1" applyAlignment="1">
      <alignment horizontal="centerContinuous"/>
    </xf>
    <xf numFmtId="174" fontId="2" fillId="0" borderId="138" xfId="0" applyNumberFormat="1" applyFont="1" applyBorder="1"/>
    <xf numFmtId="174" fontId="8" fillId="0" borderId="138" xfId="0" applyNumberFormat="1" applyFont="1" applyBorder="1"/>
    <xf numFmtId="174" fontId="2" fillId="0" borderId="184" xfId="0" applyNumberFormat="1" applyFont="1" applyBorder="1"/>
    <xf numFmtId="0" fontId="2" fillId="0" borderId="91" xfId="0" applyFont="1" applyBorder="1"/>
    <xf numFmtId="174" fontId="8" fillId="0" borderId="14" xfId="0" applyNumberFormat="1" applyFont="1" applyBorder="1" applyAlignment="1">
      <alignment horizontal="center"/>
    </xf>
    <xf numFmtId="174" fontId="2" fillId="0" borderId="9" xfId="0" applyNumberFormat="1" applyFont="1" applyBorder="1"/>
    <xf numFmtId="174" fontId="2" fillId="0" borderId="8" xfId="0" applyNumberFormat="1" applyFont="1" applyBorder="1"/>
    <xf numFmtId="174" fontId="2" fillId="0" borderId="34" xfId="0" applyNumberFormat="1" applyFont="1" applyBorder="1"/>
    <xf numFmtId="174" fontId="2" fillId="0" borderId="27" xfId="0" applyNumberFormat="1" applyFont="1" applyBorder="1"/>
    <xf numFmtId="174" fontId="2" fillId="0" borderId="185" xfId="0" applyNumberFormat="1" applyFont="1" applyBorder="1"/>
    <xf numFmtId="174" fontId="2" fillId="0" borderId="145" xfId="0" applyNumberFormat="1" applyFont="1" applyBorder="1"/>
    <xf numFmtId="174" fontId="2" fillId="0" borderId="146" xfId="0" applyNumberFormat="1" applyFont="1" applyBorder="1"/>
    <xf numFmtId="0" fontId="2" fillId="0" borderId="145" xfId="0" applyFont="1" applyBorder="1"/>
    <xf numFmtId="0" fontId="2" fillId="0" borderId="146" xfId="0" applyFont="1" applyBorder="1"/>
    <xf numFmtId="174" fontId="2" fillId="0" borderId="66" xfId="0" applyNumberFormat="1" applyFont="1" applyBorder="1"/>
    <xf numFmtId="174" fontId="2" fillId="0" borderId="18" xfId="0" quotePrefix="1" applyNumberFormat="1" applyFont="1" applyBorder="1"/>
    <xf numFmtId="174" fontId="2" fillId="0" borderId="7" xfId="0" quotePrefix="1" applyNumberFormat="1" applyFont="1" applyBorder="1"/>
    <xf numFmtId="174" fontId="2" fillId="0" borderId="84" xfId="0" applyNumberFormat="1" applyFont="1" applyBorder="1"/>
    <xf numFmtId="174" fontId="2" fillId="0" borderId="15" xfId="0" applyNumberFormat="1" applyFont="1" applyBorder="1"/>
    <xf numFmtId="174" fontId="2" fillId="0" borderId="150" xfId="0" applyNumberFormat="1" applyFont="1" applyBorder="1"/>
    <xf numFmtId="173" fontId="2" fillId="0" borderId="53" xfId="0" applyNumberFormat="1" applyFont="1" applyBorder="1" applyAlignment="1">
      <alignment horizontal="center"/>
    </xf>
    <xf numFmtId="0" fontId="8" fillId="0" borderId="9" xfId="0" applyFont="1" applyBorder="1"/>
    <xf numFmtId="0" fontId="2" fillId="0" borderId="76" xfId="0" applyFont="1" applyBorder="1"/>
    <xf numFmtId="0" fontId="8" fillId="0" borderId="35" xfId="0" applyFont="1" applyBorder="1" applyAlignment="1">
      <alignment horizontal="center"/>
    </xf>
    <xf numFmtId="0" fontId="2" fillId="0" borderId="0" xfId="0" applyFont="1" applyAlignment="1"/>
    <xf numFmtId="0" fontId="2" fillId="0" borderId="63" xfId="0" applyFont="1" applyBorder="1"/>
    <xf numFmtId="15" fontId="2" fillId="0" borderId="9" xfId="0" applyNumberFormat="1" applyFont="1" applyBorder="1" applyAlignment="1">
      <alignment horizontal="centerContinuous"/>
    </xf>
    <xf numFmtId="173" fontId="8" fillId="0" borderId="66" xfId="0" applyNumberFormat="1" applyFont="1" applyBorder="1" applyAlignment="1">
      <alignment horizontal="center"/>
    </xf>
    <xf numFmtId="0" fontId="8" fillId="0" borderId="65" xfId="0" applyFont="1" applyBorder="1" applyAlignment="1">
      <alignment horizontal="centerContinuous"/>
    </xf>
    <xf numFmtId="0" fontId="2" fillId="0" borderId="48" xfId="0" applyFont="1" applyBorder="1" applyAlignment="1">
      <alignment horizontal="centerContinuous"/>
    </xf>
    <xf numFmtId="0" fontId="96" fillId="0" borderId="2" xfId="0" applyFont="1" applyBorder="1" applyAlignment="1">
      <alignment horizontal="centerContinuous"/>
    </xf>
    <xf numFmtId="0" fontId="96" fillId="0" borderId="8" xfId="0" applyFont="1" applyBorder="1"/>
    <xf numFmtId="0" fontId="2" fillId="0" borderId="173" xfId="0" applyFont="1" applyBorder="1" applyAlignment="1">
      <alignment horizontal="centerContinuous"/>
    </xf>
    <xf numFmtId="0" fontId="2" fillId="0" borderId="155" xfId="0" applyFont="1" applyBorder="1" applyAlignment="1">
      <alignment horizontal="centerContinuous"/>
    </xf>
    <xf numFmtId="0" fontId="8" fillId="0" borderId="160" xfId="0" applyFont="1" applyBorder="1" applyAlignment="1">
      <alignment horizontal="center"/>
    </xf>
    <xf numFmtId="173" fontId="8" fillId="0" borderId="177" xfId="0" applyNumberFormat="1" applyFont="1" applyBorder="1" applyAlignment="1">
      <alignment horizontal="center"/>
    </xf>
    <xf numFmtId="0" fontId="2" fillId="0" borderId="9" xfId="0" applyFont="1" applyBorder="1" applyAlignment="1">
      <alignment horizontal="center"/>
    </xf>
    <xf numFmtId="0" fontId="22" fillId="0" borderId="34" xfId="0" applyFont="1" applyBorder="1" applyAlignment="1"/>
    <xf numFmtId="0" fontId="8" fillId="0" borderId="8" xfId="0" applyFont="1" applyBorder="1" applyAlignment="1"/>
    <xf numFmtId="173" fontId="2" fillId="0" borderId="66" xfId="0" applyNumberFormat="1" applyFont="1" applyBorder="1" applyAlignment="1">
      <alignment horizontal="center"/>
    </xf>
    <xf numFmtId="0" fontId="2" fillId="11" borderId="3" xfId="0" applyFont="1" applyFill="1" applyBorder="1"/>
    <xf numFmtId="0" fontId="2" fillId="11" borderId="0" xfId="0" applyFont="1" applyFill="1" applyBorder="1"/>
    <xf numFmtId="0" fontId="2" fillId="11" borderId="0" xfId="0" applyFont="1" applyFill="1"/>
    <xf numFmtId="0" fontId="8" fillId="0" borderId="50" xfId="0" applyFont="1" applyBorder="1" applyAlignment="1"/>
    <xf numFmtId="173" fontId="8" fillId="0" borderId="62" xfId="0" applyNumberFormat="1" applyFont="1" applyBorder="1" applyAlignment="1">
      <alignment horizontal="center"/>
    </xf>
    <xf numFmtId="0" fontId="8" fillId="11" borderId="7" xfId="0" applyFont="1" applyFill="1" applyBorder="1"/>
    <xf numFmtId="0" fontId="8" fillId="0" borderId="84" xfId="0" applyFont="1" applyBorder="1"/>
    <xf numFmtId="4" fontId="8" fillId="0" borderId="53" xfId="0" applyNumberFormat="1" applyFont="1" applyBorder="1" applyAlignment="1">
      <alignment horizontal="center"/>
    </xf>
    <xf numFmtId="0" fontId="97" fillId="0" borderId="0" xfId="0" applyFont="1" applyAlignment="1">
      <alignment horizontal="left" vertical="center" indent="1"/>
    </xf>
    <xf numFmtId="0" fontId="98" fillId="0" borderId="0" xfId="0" applyFont="1" applyAlignment="1">
      <alignment horizontal="left" vertical="center" indent="1"/>
    </xf>
    <xf numFmtId="0" fontId="99" fillId="0" borderId="0" xfId="0" applyFont="1" applyAlignment="1">
      <alignment horizontal="justify" vertical="center"/>
    </xf>
    <xf numFmtId="0" fontId="40" fillId="0" borderId="0" xfId="0" applyFont="1"/>
    <xf numFmtId="0" fontId="15" fillId="0" borderId="6" xfId="0" applyFont="1" applyBorder="1"/>
    <xf numFmtId="0" fontId="15" fillId="0" borderId="3" xfId="0" applyFont="1" applyBorder="1"/>
    <xf numFmtId="0" fontId="17" fillId="0" borderId="0" xfId="0" applyFont="1" applyBorder="1"/>
    <xf numFmtId="0" fontId="2" fillId="0" borderId="10" xfId="0" applyFont="1" applyFill="1" applyBorder="1"/>
    <xf numFmtId="0" fontId="8" fillId="0" borderId="0" xfId="0" applyFont="1" applyBorder="1" applyAlignment="1">
      <alignment horizontal="right"/>
    </xf>
    <xf numFmtId="184" fontId="2" fillId="0" borderId="156" xfId="0" quotePrefix="1" applyNumberFormat="1" applyFont="1" applyBorder="1" applyAlignment="1">
      <alignment horizontal="center"/>
    </xf>
    <xf numFmtId="0" fontId="2" fillId="0" borderId="186" xfId="0" applyFont="1" applyBorder="1"/>
    <xf numFmtId="0" fontId="2" fillId="0" borderId="155" xfId="0" applyFont="1" applyBorder="1" applyAlignment="1">
      <alignment vertical="center"/>
    </xf>
    <xf numFmtId="0" fontId="2" fillId="0" borderId="29" xfId="0" applyFont="1" applyBorder="1"/>
    <xf numFmtId="0" fontId="2" fillId="0" borderId="187" xfId="0" applyFont="1" applyBorder="1"/>
    <xf numFmtId="0" fontId="8" fillId="0" borderId="29" xfId="0" applyFont="1" applyBorder="1"/>
    <xf numFmtId="0" fontId="2" fillId="0" borderId="188" xfId="0" applyFont="1" applyBorder="1"/>
    <xf numFmtId="49" fontId="2" fillId="0" borderId="0" xfId="0" applyNumberFormat="1" applyFont="1" applyBorder="1"/>
    <xf numFmtId="0" fontId="8" fillId="0" borderId="155" xfId="0" applyFont="1" applyFill="1" applyBorder="1"/>
    <xf numFmtId="0" fontId="2" fillId="0" borderId="155" xfId="0" applyFont="1" applyFill="1" applyBorder="1"/>
    <xf numFmtId="0" fontId="2" fillId="0" borderId="156" xfId="0" applyFont="1" applyBorder="1"/>
    <xf numFmtId="49" fontId="2" fillId="0" borderId="10" xfId="0" applyNumberFormat="1" applyFont="1" applyBorder="1" applyAlignment="1">
      <alignment horizontal="center"/>
    </xf>
    <xf numFmtId="49" fontId="2" fillId="0" borderId="0" xfId="0" applyNumberFormat="1" applyFont="1"/>
    <xf numFmtId="49" fontId="2" fillId="0" borderId="155" xfId="0" applyNumberFormat="1" applyFont="1" applyBorder="1" applyAlignment="1"/>
    <xf numFmtId="0" fontId="17" fillId="0" borderId="3" xfId="0" quotePrefix="1" applyFont="1" applyBorder="1" applyAlignment="1">
      <alignment horizontal="center"/>
    </xf>
    <xf numFmtId="0" fontId="2" fillId="0" borderId="68" xfId="0" applyFont="1" applyBorder="1"/>
    <xf numFmtId="173" fontId="2" fillId="0" borderId="177" xfId="0" applyNumberFormat="1" applyFont="1" applyBorder="1"/>
    <xf numFmtId="166" fontId="2" fillId="0" borderId="63" xfId="0" applyNumberFormat="1" applyFont="1" applyBorder="1"/>
    <xf numFmtId="0" fontId="8" fillId="0" borderId="86" xfId="0" applyFont="1" applyBorder="1" applyAlignment="1">
      <alignment horizontal="center"/>
    </xf>
    <xf numFmtId="0" fontId="2" fillId="0" borderId="86" xfId="0" applyFont="1" applyBorder="1"/>
    <xf numFmtId="166" fontId="2" fillId="0" borderId="160" xfId="0" applyNumberFormat="1" applyFont="1" applyBorder="1"/>
    <xf numFmtId="173" fontId="2" fillId="0" borderId="63" xfId="0" applyNumberFormat="1" applyFont="1" applyBorder="1"/>
    <xf numFmtId="173" fontId="2" fillId="0" borderId="183" xfId="0" applyNumberFormat="1" applyFont="1" applyBorder="1"/>
    <xf numFmtId="173" fontId="2" fillId="0" borderId="189" xfId="0" applyNumberFormat="1" applyFont="1" applyBorder="1"/>
    <xf numFmtId="173" fontId="2" fillId="0" borderId="56" xfId="0" applyNumberFormat="1" applyFont="1" applyBorder="1"/>
    <xf numFmtId="173" fontId="2" fillId="0" borderId="190" xfId="0" applyNumberFormat="1" applyFont="1" applyBorder="1"/>
    <xf numFmtId="0" fontId="8" fillId="0" borderId="3" xfId="0" applyFont="1" applyBorder="1" applyAlignment="1">
      <alignment horizontal="right"/>
    </xf>
    <xf numFmtId="173" fontId="8" fillId="0" borderId="191" xfId="0" applyNumberFormat="1" applyFont="1" applyBorder="1"/>
    <xf numFmtId="173" fontId="8" fillId="0" borderId="40" xfId="0" applyNumberFormat="1" applyFont="1" applyBorder="1"/>
    <xf numFmtId="0" fontId="2" fillId="0" borderId="165" xfId="0" applyFont="1" applyBorder="1"/>
    <xf numFmtId="0" fontId="8" fillId="0" borderId="11" xfId="0" applyFont="1" applyBorder="1" applyAlignment="1">
      <alignment vertical="center" wrapText="1"/>
    </xf>
    <xf numFmtId="0" fontId="8" fillId="0" borderId="13"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16" xfId="0" applyFont="1" applyFill="1" applyBorder="1" applyAlignment="1">
      <alignment horizontal="left"/>
    </xf>
    <xf numFmtId="0" fontId="8" fillId="0" borderId="0" xfId="0" applyFont="1" applyFill="1" applyBorder="1"/>
    <xf numFmtId="173" fontId="8" fillId="0" borderId="191" xfId="0" applyNumberFormat="1" applyFont="1" applyBorder="1" applyAlignment="1">
      <alignment vertical="center"/>
    </xf>
    <xf numFmtId="0" fontId="15" fillId="0" borderId="86" xfId="0" applyFont="1" applyBorder="1"/>
    <xf numFmtId="173" fontId="2" fillId="0" borderId="160" xfId="0" applyNumberFormat="1" applyFont="1" applyBorder="1"/>
    <xf numFmtId="0" fontId="2" fillId="0" borderId="16" xfId="0" applyFont="1" applyFill="1" applyBorder="1"/>
    <xf numFmtId="173" fontId="2" fillId="0" borderId="191" xfId="0" applyNumberFormat="1" applyFont="1" applyBorder="1"/>
    <xf numFmtId="0" fontId="17" fillId="0" borderId="86" xfId="0" applyFont="1" applyBorder="1" applyAlignment="1">
      <alignment horizontal="center"/>
    </xf>
    <xf numFmtId="9" fontId="8" fillId="0" borderId="0" xfId="0" applyNumberFormat="1" applyFont="1" applyBorder="1" applyAlignment="1">
      <alignment horizontal="right"/>
    </xf>
    <xf numFmtId="0" fontId="15" fillId="0" borderId="0" xfId="0" applyFont="1" applyBorder="1" applyAlignment="1"/>
    <xf numFmtId="173" fontId="2" fillId="0" borderId="100" xfId="0" applyNumberFormat="1" applyFont="1" applyBorder="1" applyAlignment="1"/>
    <xf numFmtId="173" fontId="2" fillId="0" borderId="35" xfId="0" applyNumberFormat="1" applyFont="1" applyBorder="1"/>
    <xf numFmtId="173" fontId="2" fillId="0" borderId="192" xfId="0" applyNumberFormat="1" applyFont="1" applyBorder="1"/>
    <xf numFmtId="0" fontId="2" fillId="0" borderId="0" xfId="0" applyFont="1" applyFill="1" applyBorder="1" applyAlignment="1"/>
    <xf numFmtId="173" fontId="2" fillId="0" borderId="191" xfId="0" applyNumberFormat="1" applyFont="1" applyBorder="1" applyAlignment="1"/>
    <xf numFmtId="0" fontId="2" fillId="0" borderId="2" xfId="0" applyFont="1" applyFill="1" applyBorder="1"/>
    <xf numFmtId="173" fontId="8" fillId="0" borderId="177" xfId="0" applyNumberFormat="1" applyFont="1" applyBorder="1"/>
    <xf numFmtId="9" fontId="2" fillId="0" borderId="0" xfId="0" applyNumberFormat="1" applyFont="1" applyBorder="1" applyAlignment="1">
      <alignment horizontal="center"/>
    </xf>
    <xf numFmtId="173" fontId="2" fillId="0" borderId="0" xfId="0" applyNumberFormat="1" applyFont="1" applyBorder="1" applyAlignment="1">
      <alignment horizontal="left"/>
    </xf>
    <xf numFmtId="173" fontId="2" fillId="0" borderId="41" xfId="0" applyNumberFormat="1" applyFont="1" applyBorder="1"/>
    <xf numFmtId="0" fontId="2" fillId="0" borderId="8" xfId="0" applyFont="1" applyFill="1" applyBorder="1"/>
    <xf numFmtId="173" fontId="8" fillId="0" borderId="41" xfId="0" applyNumberFormat="1" applyFont="1" applyBorder="1"/>
    <xf numFmtId="0" fontId="15" fillId="0" borderId="83" xfId="0" applyFont="1" applyBorder="1"/>
    <xf numFmtId="0" fontId="101" fillId="0" borderId="7" xfId="0" applyFont="1" applyBorder="1"/>
    <xf numFmtId="0" fontId="2" fillId="0" borderId="54" xfId="0" applyFont="1" applyBorder="1"/>
    <xf numFmtId="166" fontId="25" fillId="5" borderId="47" xfId="1" applyFont="1" applyFill="1" applyBorder="1" applyAlignment="1" applyProtection="1">
      <alignment vertical="center"/>
      <protection locked="0"/>
    </xf>
    <xf numFmtId="166" fontId="25" fillId="5" borderId="17" xfId="1" applyFont="1" applyFill="1" applyBorder="1" applyAlignment="1" applyProtection="1">
      <alignment vertical="center"/>
      <protection locked="0"/>
    </xf>
    <xf numFmtId="166" fontId="5" fillId="0" borderId="62" xfId="1" applyFont="1" applyBorder="1" applyAlignment="1">
      <alignment vertical="center"/>
    </xf>
    <xf numFmtId="166" fontId="8" fillId="0" borderId="49" xfId="1" applyFont="1" applyBorder="1" applyAlignment="1">
      <alignment horizontal="right" vertical="center"/>
    </xf>
    <xf numFmtId="166" fontId="25" fillId="5" borderId="68" xfId="1" applyFont="1" applyFill="1" applyBorder="1" applyAlignment="1" applyProtection="1">
      <alignment vertical="center"/>
      <protection locked="0"/>
    </xf>
    <xf numFmtId="166" fontId="25" fillId="5" borderId="41" xfId="1" applyFont="1" applyFill="1" applyBorder="1" applyAlignment="1" applyProtection="1">
      <alignment vertical="center"/>
      <protection locked="0"/>
    </xf>
    <xf numFmtId="166" fontId="6" fillId="0" borderId="42" xfId="1" applyFont="1" applyBorder="1" applyAlignment="1" applyProtection="1">
      <alignment vertical="center"/>
    </xf>
    <xf numFmtId="166" fontId="26" fillId="5" borderId="46" xfId="1" applyFont="1" applyFill="1" applyBorder="1" applyAlignment="1" applyProtection="1">
      <alignment vertical="center"/>
      <protection locked="0"/>
    </xf>
    <xf numFmtId="166" fontId="18" fillId="0" borderId="68" xfId="1" applyFont="1" applyBorder="1" applyAlignment="1">
      <alignment vertical="center"/>
    </xf>
    <xf numFmtId="166" fontId="26" fillId="5" borderId="47" xfId="1" applyFont="1" applyFill="1" applyBorder="1" applyAlignment="1" applyProtection="1">
      <alignment vertical="center"/>
      <protection locked="0"/>
    </xf>
    <xf numFmtId="166" fontId="18" fillId="0" borderId="64" xfId="1" applyFont="1" applyBorder="1" applyAlignment="1">
      <alignment vertical="center"/>
    </xf>
    <xf numFmtId="166" fontId="20" fillId="0" borderId="55" xfId="1" applyFont="1" applyBorder="1" applyAlignment="1">
      <alignment horizontal="right" vertical="center"/>
    </xf>
    <xf numFmtId="166" fontId="18" fillId="0" borderId="66" xfId="1" applyFont="1" applyBorder="1" applyAlignment="1">
      <alignment vertical="center"/>
    </xf>
    <xf numFmtId="166" fontId="25" fillId="5" borderId="58" xfId="1" applyFont="1" applyFill="1" applyBorder="1" applyAlignment="1" applyProtection="1">
      <alignment vertical="center"/>
      <protection locked="0"/>
    </xf>
    <xf numFmtId="166" fontId="5" fillId="0" borderId="105" xfId="1" applyFont="1" applyBorder="1" applyAlignment="1">
      <alignment vertical="center"/>
    </xf>
    <xf numFmtId="166" fontId="25" fillId="5" borderId="85" xfId="1" applyFont="1" applyFill="1" applyBorder="1" applyAlignment="1" applyProtection="1">
      <alignment vertical="center"/>
      <protection locked="0"/>
    </xf>
    <xf numFmtId="166" fontId="8" fillId="0" borderId="55" xfId="1" applyFont="1" applyBorder="1" applyAlignment="1">
      <alignment horizontal="right" vertical="center"/>
    </xf>
    <xf numFmtId="166" fontId="26" fillId="5" borderId="58" xfId="1" applyFont="1" applyFill="1" applyBorder="1" applyAlignment="1" applyProtection="1">
      <alignment vertical="center"/>
      <protection locked="0"/>
    </xf>
    <xf numFmtId="166" fontId="18" fillId="0" borderId="105" xfId="1" applyFont="1" applyBorder="1" applyAlignment="1">
      <alignment vertical="center"/>
    </xf>
    <xf numFmtId="166" fontId="26" fillId="5" borderId="85" xfId="1" applyFont="1" applyFill="1" applyBorder="1" applyAlignment="1" applyProtection="1">
      <alignment vertical="center"/>
      <protection locked="0"/>
    </xf>
    <xf numFmtId="166" fontId="18" fillId="0" borderId="53" xfId="1" applyFont="1" applyBorder="1" applyAlignment="1">
      <alignment vertical="center"/>
    </xf>
    <xf numFmtId="2" fontId="26" fillId="5" borderId="46" xfId="0" applyNumberFormat="1" applyFont="1" applyFill="1" applyBorder="1" applyAlignment="1" applyProtection="1">
      <alignment vertical="center"/>
      <protection locked="0"/>
    </xf>
    <xf numFmtId="2" fontId="26" fillId="5" borderId="47" xfId="0" applyNumberFormat="1" applyFont="1" applyFill="1" applyBorder="1" applyAlignment="1" applyProtection="1">
      <alignment vertical="center"/>
      <protection locked="0"/>
    </xf>
    <xf numFmtId="2" fontId="20" fillId="0" borderId="2" xfId="0" applyNumberFormat="1" applyFont="1" applyBorder="1" applyAlignment="1">
      <alignment horizontal="right" vertical="center"/>
    </xf>
    <xf numFmtId="2" fontId="18" fillId="0" borderId="0" xfId="0" applyNumberFormat="1" applyFont="1" applyBorder="1" applyAlignment="1">
      <alignment vertical="center"/>
    </xf>
    <xf numFmtId="2" fontId="18" fillId="0" borderId="48" xfId="0" applyNumberFormat="1" applyFont="1" applyBorder="1" applyAlignment="1">
      <alignment vertical="center"/>
    </xf>
    <xf numFmtId="2" fontId="25" fillId="5" borderId="46" xfId="0" applyNumberFormat="1" applyFont="1" applyFill="1" applyBorder="1" applyAlignment="1" applyProtection="1">
      <alignment vertical="center"/>
      <protection locked="0"/>
    </xf>
    <xf numFmtId="2" fontId="25" fillId="5" borderId="47" xfId="0" applyNumberFormat="1" applyFont="1" applyFill="1" applyBorder="1" applyAlignment="1" applyProtection="1">
      <alignment vertical="center"/>
      <protection locked="0"/>
    </xf>
    <xf numFmtId="2" fontId="25" fillId="5" borderId="58" xfId="0" applyNumberFormat="1" applyFont="1" applyFill="1" applyBorder="1" applyAlignment="1" applyProtection="1">
      <alignment vertical="center"/>
      <protection locked="0"/>
    </xf>
    <xf numFmtId="2" fontId="25" fillId="5" borderId="85" xfId="0" applyNumberFormat="1" applyFont="1" applyFill="1" applyBorder="1" applyAlignment="1" applyProtection="1">
      <alignment vertical="center"/>
      <protection locked="0"/>
    </xf>
    <xf numFmtId="2" fontId="8" fillId="0" borderId="2" xfId="0" applyNumberFormat="1" applyFont="1" applyBorder="1" applyAlignment="1">
      <alignment horizontal="right" vertical="center"/>
    </xf>
    <xf numFmtId="2" fontId="8" fillId="0" borderId="8" xfId="0" applyNumberFormat="1" applyFont="1" applyBorder="1" applyAlignment="1">
      <alignment horizontal="right" vertical="center"/>
    </xf>
    <xf numFmtId="2" fontId="20" fillId="0" borderId="8" xfId="0" applyNumberFormat="1" applyFont="1" applyBorder="1" applyAlignment="1">
      <alignment horizontal="right" vertical="center"/>
    </xf>
    <xf numFmtId="2" fontId="26" fillId="5" borderId="58" xfId="0" applyNumberFormat="1" applyFont="1" applyFill="1" applyBorder="1" applyAlignment="1" applyProtection="1">
      <alignment vertical="center"/>
      <protection locked="0"/>
    </xf>
    <xf numFmtId="2" fontId="26" fillId="5" borderId="85" xfId="0" applyNumberFormat="1" applyFont="1" applyFill="1" applyBorder="1" applyAlignment="1" applyProtection="1">
      <alignment vertical="center"/>
      <protection locked="0"/>
    </xf>
    <xf numFmtId="2" fontId="20" fillId="0" borderId="17" xfId="0" applyNumberFormat="1" applyFont="1" applyBorder="1" applyAlignment="1">
      <alignment vertical="center"/>
    </xf>
    <xf numFmtId="166" fontId="8" fillId="0" borderId="109" xfId="1" applyFont="1" applyBorder="1" applyAlignment="1">
      <alignment horizontal="right" vertical="center"/>
    </xf>
    <xf numFmtId="166" fontId="25" fillId="5" borderId="56" xfId="1" applyFont="1" applyFill="1" applyBorder="1" applyAlignment="1" applyProtection="1">
      <alignment vertical="center"/>
      <protection locked="0"/>
    </xf>
    <xf numFmtId="166" fontId="6" fillId="0" borderId="108" xfId="1" applyFont="1" applyBorder="1" applyAlignment="1" applyProtection="1">
      <alignment vertical="center"/>
    </xf>
    <xf numFmtId="166" fontId="6" fillId="0" borderId="64" xfId="1" applyFont="1" applyBorder="1" applyAlignment="1" applyProtection="1">
      <alignment vertical="center"/>
    </xf>
    <xf numFmtId="166" fontId="6" fillId="0" borderId="89" xfId="1" applyFont="1" applyBorder="1" applyAlignment="1" applyProtection="1">
      <alignment vertical="center"/>
    </xf>
    <xf numFmtId="166" fontId="5" fillId="0" borderId="110" xfId="1" applyFont="1" applyBorder="1" applyAlignment="1" applyProtection="1">
      <alignment vertical="center"/>
    </xf>
    <xf numFmtId="166" fontId="6" fillId="0" borderId="68" xfId="1" applyFont="1" applyBorder="1" applyAlignment="1" applyProtection="1">
      <alignment vertical="center"/>
    </xf>
    <xf numFmtId="166" fontId="6" fillId="0" borderId="41" xfId="1" applyFont="1" applyBorder="1" applyAlignment="1" applyProtection="1">
      <alignment vertical="center"/>
    </xf>
    <xf numFmtId="166" fontId="8" fillId="0" borderId="69" xfId="1" applyFont="1" applyBorder="1" applyAlignment="1">
      <alignment vertical="center"/>
    </xf>
    <xf numFmtId="166" fontId="29" fillId="0" borderId="63" xfId="1" applyFont="1" applyBorder="1" applyAlignment="1">
      <alignment vertical="center"/>
    </xf>
    <xf numFmtId="166" fontId="8" fillId="0" borderId="14" xfId="1" applyFont="1" applyBorder="1" applyAlignment="1">
      <alignment vertical="center"/>
    </xf>
    <xf numFmtId="9" fontId="25" fillId="5" borderId="46" xfId="16" applyFont="1" applyFill="1" applyBorder="1" applyAlignment="1" applyProtection="1">
      <alignment vertical="center"/>
      <protection locked="0"/>
    </xf>
    <xf numFmtId="9" fontId="25" fillId="5" borderId="47" xfId="16" applyFont="1" applyFill="1" applyBorder="1" applyAlignment="1" applyProtection="1">
      <alignment vertical="center"/>
      <protection locked="0"/>
    </xf>
    <xf numFmtId="9" fontId="25" fillId="5" borderId="17" xfId="16" applyFont="1" applyFill="1" applyBorder="1" applyAlignment="1" applyProtection="1">
      <alignment vertical="center"/>
      <protection locked="0"/>
    </xf>
    <xf numFmtId="0" fontId="15" fillId="0" borderId="0" xfId="0" applyFont="1" applyAlignment="1">
      <alignment horizontal="center" vertical="center" wrapText="1"/>
    </xf>
    <xf numFmtId="0" fontId="73" fillId="0" borderId="134" xfId="0" applyFont="1" applyFill="1" applyBorder="1" applyAlignment="1" applyProtection="1">
      <alignment horizontal="center" vertical="center" wrapText="1"/>
    </xf>
    <xf numFmtId="0" fontId="72" fillId="0" borderId="135" xfId="0" applyFont="1" applyBorder="1" applyAlignment="1" applyProtection="1">
      <alignment horizontal="center" vertical="center" wrapText="1"/>
    </xf>
    <xf numFmtId="0" fontId="72" fillId="0" borderId="136" xfId="0" applyFont="1" applyBorder="1" applyAlignment="1" applyProtection="1">
      <alignment horizontal="center" vertical="center" wrapText="1"/>
    </xf>
    <xf numFmtId="0" fontId="18" fillId="0" borderId="20" xfId="0" applyFont="1" applyFill="1" applyBorder="1" applyAlignment="1" applyProtection="1">
      <alignment horizontal="left" vertical="center"/>
    </xf>
    <xf numFmtId="0" fontId="15" fillId="0" borderId="21" xfId="0" applyFont="1" applyBorder="1" applyAlignment="1" applyProtection="1">
      <alignment horizontal="left" vertical="center"/>
    </xf>
    <xf numFmtId="0" fontId="15" fillId="0" borderId="23" xfId="0" applyFont="1" applyBorder="1" applyAlignment="1" applyProtection="1">
      <alignment horizontal="left" vertical="center"/>
    </xf>
    <xf numFmtId="0" fontId="5" fillId="0" borderId="144" xfId="0" applyFont="1" applyFill="1" applyBorder="1" applyAlignment="1" applyProtection="1">
      <alignment horizontal="left" vertical="center" wrapText="1"/>
    </xf>
    <xf numFmtId="0" fontId="5" fillId="0" borderId="145" xfId="0" applyFont="1" applyBorder="1" applyAlignment="1" applyProtection="1">
      <alignment horizontal="left" vertical="center" wrapText="1"/>
    </xf>
    <xf numFmtId="0" fontId="5" fillId="0" borderId="146" xfId="0" applyFont="1" applyBorder="1" applyAlignment="1" applyProtection="1">
      <alignment horizontal="left" vertical="center" wrapText="1"/>
    </xf>
    <xf numFmtId="0" fontId="5" fillId="0" borderId="65" xfId="0" applyFont="1" applyFill="1" applyBorder="1" applyAlignment="1" applyProtection="1">
      <alignment horizontal="left" vertical="center" wrapText="1"/>
    </xf>
    <xf numFmtId="0" fontId="5" fillId="0" borderId="48" xfId="0" applyFont="1" applyBorder="1" applyAlignment="1" applyProtection="1">
      <alignment horizontal="left" vertical="center"/>
    </xf>
    <xf numFmtId="0" fontId="5" fillId="0" borderId="49" xfId="0" applyFont="1" applyBorder="1" applyAlignment="1" applyProtection="1">
      <alignment horizontal="left" vertical="center"/>
    </xf>
    <xf numFmtId="0" fontId="5" fillId="0" borderId="48" xfId="0" applyFont="1" applyBorder="1" applyAlignment="1" applyProtection="1">
      <alignment horizontal="left" vertical="center" wrapText="1"/>
    </xf>
    <xf numFmtId="0" fontId="5" fillId="0" borderId="49" xfId="0" applyFont="1" applyBorder="1" applyAlignment="1" applyProtection="1">
      <alignment horizontal="left" vertical="center" wrapText="1"/>
    </xf>
    <xf numFmtId="0" fontId="18" fillId="5" borderId="35" xfId="0" applyFont="1" applyFill="1" applyBorder="1" applyAlignment="1" applyProtection="1">
      <alignment vertical="center"/>
      <protection locked="0"/>
    </xf>
    <xf numFmtId="0" fontId="15" fillId="5" borderId="35" xfId="0" applyFont="1" applyFill="1" applyBorder="1" applyAlignment="1" applyProtection="1">
      <alignment vertical="center"/>
      <protection locked="0"/>
    </xf>
    <xf numFmtId="0" fontId="30" fillId="2" borderId="101" xfId="0" applyFont="1" applyFill="1" applyBorder="1" applyAlignment="1" applyProtection="1">
      <alignment horizontal="center" vertical="center" wrapText="1"/>
    </xf>
    <xf numFmtId="0" fontId="15" fillId="0" borderId="102" xfId="0" applyFont="1" applyBorder="1" applyAlignment="1">
      <alignment horizontal="center" vertical="center" wrapText="1"/>
    </xf>
    <xf numFmtId="0" fontId="15" fillId="0" borderId="122" xfId="0" applyFont="1" applyBorder="1" applyAlignment="1">
      <alignment horizontal="center" vertical="center" wrapText="1"/>
    </xf>
    <xf numFmtId="0" fontId="30" fillId="3" borderId="4" xfId="0" applyFont="1" applyFill="1" applyBorder="1" applyAlignment="1" applyProtection="1">
      <alignment horizontal="center" vertical="center" wrapText="1"/>
    </xf>
    <xf numFmtId="0" fontId="15" fillId="0" borderId="4" xfId="0" applyFont="1" applyBorder="1" applyAlignment="1">
      <alignment horizontal="center" vertical="center" wrapText="1"/>
    </xf>
    <xf numFmtId="0" fontId="15" fillId="0" borderId="60" xfId="0" applyFont="1" applyBorder="1" applyAlignment="1">
      <alignment horizontal="center" vertical="center"/>
    </xf>
    <xf numFmtId="0" fontId="31" fillId="2" borderId="137" xfId="0" applyFont="1" applyFill="1" applyBorder="1" applyAlignment="1" applyProtection="1">
      <alignment horizontal="center" vertical="center" wrapText="1"/>
    </xf>
    <xf numFmtId="0" fontId="31" fillId="2" borderId="138" xfId="0" applyFont="1" applyFill="1" applyBorder="1" applyAlignment="1" applyProtection="1">
      <alignment horizontal="center" vertical="center" wrapText="1"/>
    </xf>
    <xf numFmtId="0" fontId="18" fillId="0" borderId="139" xfId="0" applyFont="1" applyFill="1" applyBorder="1" applyAlignment="1" applyProtection="1">
      <alignment horizontal="left" vertical="center" wrapText="1"/>
    </xf>
    <xf numFmtId="0" fontId="15" fillId="0" borderId="140" xfId="0" applyFont="1" applyBorder="1" applyAlignment="1" applyProtection="1">
      <alignment horizontal="left" vertical="center" wrapText="1"/>
    </xf>
    <xf numFmtId="0" fontId="15" fillId="0" borderId="141" xfId="0" applyFont="1" applyBorder="1" applyAlignment="1" applyProtection="1">
      <alignment horizontal="left" vertical="center" wrapText="1"/>
    </xf>
    <xf numFmtId="0" fontId="43" fillId="0" borderId="13" xfId="0" applyFont="1" applyBorder="1" applyAlignment="1" applyProtection="1">
      <alignment horizontal="center" vertical="center" wrapText="1"/>
    </xf>
    <xf numFmtId="0" fontId="0" fillId="0" borderId="0" xfId="0" applyBorder="1" applyAlignment="1">
      <alignment horizontal="center" vertical="center"/>
    </xf>
    <xf numFmtId="0" fontId="20" fillId="5" borderId="50" xfId="0" applyFont="1" applyFill="1" applyBorder="1" applyAlignment="1" applyProtection="1">
      <alignment horizontal="left" vertical="center"/>
      <protection locked="0"/>
    </xf>
    <xf numFmtId="0" fontId="15" fillId="5" borderId="48" xfId="0" applyFont="1" applyFill="1" applyBorder="1" applyAlignment="1" applyProtection="1">
      <alignment horizontal="left" vertical="center"/>
      <protection locked="0"/>
    </xf>
    <xf numFmtId="0" fontId="15" fillId="5" borderId="61" xfId="0" applyFont="1" applyFill="1" applyBorder="1" applyAlignment="1" applyProtection="1">
      <alignment horizontal="left" vertical="center"/>
      <protection locked="0"/>
    </xf>
    <xf numFmtId="0" fontId="20" fillId="5" borderId="150" xfId="0" applyFont="1" applyFill="1" applyBorder="1" applyAlignment="1" applyProtection="1">
      <alignment horizontal="left" vertical="center"/>
      <protection locked="0"/>
    </xf>
    <xf numFmtId="0" fontId="15" fillId="5" borderId="1" xfId="0" applyFont="1" applyFill="1" applyBorder="1" applyAlignment="1" applyProtection="1">
      <alignment horizontal="left" vertical="center"/>
      <protection locked="0"/>
    </xf>
    <xf numFmtId="0" fontId="15" fillId="5" borderId="74" xfId="0" applyFont="1" applyFill="1" applyBorder="1" applyAlignment="1" applyProtection="1">
      <alignment horizontal="left" vertical="center"/>
      <protection locked="0"/>
    </xf>
    <xf numFmtId="0" fontId="30" fillId="0" borderId="7" xfId="0" applyFont="1" applyFill="1" applyBorder="1" applyAlignment="1" applyProtection="1">
      <alignment horizontal="center" vertical="center" wrapText="1"/>
    </xf>
    <xf numFmtId="0" fontId="15" fillId="0" borderId="7" xfId="0" applyFont="1" applyBorder="1" applyAlignment="1">
      <alignment vertical="center"/>
    </xf>
    <xf numFmtId="0" fontId="52" fillId="0" borderId="13" xfId="0" applyFont="1" applyBorder="1" applyAlignment="1" applyProtection="1">
      <alignment horizontal="center" vertical="center"/>
    </xf>
    <xf numFmtId="0" fontId="15" fillId="0" borderId="0" xfId="0" applyFont="1" applyBorder="1" applyAlignment="1">
      <alignment horizontal="center" vertical="center"/>
    </xf>
    <xf numFmtId="0" fontId="52" fillId="0" borderId="13" xfId="0" applyFont="1" applyBorder="1" applyAlignment="1" applyProtection="1">
      <alignment horizontal="center" vertical="center" wrapText="1"/>
    </xf>
    <xf numFmtId="0" fontId="15" fillId="5" borderId="142" xfId="0" applyFont="1" applyFill="1" applyBorder="1" applyAlignment="1" applyProtection="1">
      <alignment vertical="center"/>
      <protection locked="0"/>
    </xf>
    <xf numFmtId="0" fontId="15" fillId="5" borderId="143" xfId="0" applyFont="1" applyFill="1" applyBorder="1" applyAlignment="1" applyProtection="1">
      <alignment vertical="center"/>
      <protection locked="0"/>
    </xf>
    <xf numFmtId="0" fontId="33" fillId="0" borderId="65" xfId="0" applyFont="1" applyFill="1" applyBorder="1" applyAlignment="1" applyProtection="1">
      <alignment horizontal="right" vertical="center"/>
    </xf>
    <xf numFmtId="0" fontId="15" fillId="0" borderId="48" xfId="0" applyFont="1" applyBorder="1" applyAlignment="1">
      <alignment horizontal="right" vertical="center"/>
    </xf>
    <xf numFmtId="0" fontId="15" fillId="0" borderId="49" xfId="0" applyFont="1" applyBorder="1" applyAlignment="1">
      <alignment horizontal="right" vertical="center"/>
    </xf>
    <xf numFmtId="0" fontId="20" fillId="5" borderId="34" xfId="0" applyFont="1" applyFill="1" applyBorder="1" applyAlignment="1" applyProtection="1">
      <alignment vertical="center"/>
      <protection locked="0"/>
    </xf>
    <xf numFmtId="0" fontId="15" fillId="5" borderId="8" xfId="0" applyFont="1" applyFill="1" applyBorder="1" applyAlignment="1" applyProtection="1">
      <alignment vertical="center"/>
      <protection locked="0"/>
    </xf>
    <xf numFmtId="0" fontId="15" fillId="5" borderId="27" xfId="0" applyFont="1" applyFill="1" applyBorder="1" applyAlignment="1" applyProtection="1">
      <alignment vertical="center"/>
      <protection locked="0"/>
    </xf>
    <xf numFmtId="0" fontId="20" fillId="5" borderId="50" xfId="0" applyFont="1" applyFill="1" applyBorder="1" applyAlignment="1" applyProtection="1">
      <alignment vertical="center" wrapText="1"/>
      <protection locked="0"/>
    </xf>
    <xf numFmtId="0" fontId="15" fillId="5" borderId="48" xfId="0" applyFont="1" applyFill="1" applyBorder="1" applyAlignment="1" applyProtection="1">
      <alignment vertical="center" wrapText="1"/>
      <protection locked="0"/>
    </xf>
    <xf numFmtId="0" fontId="15" fillId="5" borderId="49" xfId="0" applyFont="1" applyFill="1" applyBorder="1" applyAlignment="1" applyProtection="1">
      <alignment vertical="center" wrapText="1"/>
      <protection locked="0"/>
    </xf>
    <xf numFmtId="0" fontId="18" fillId="0" borderId="3" xfId="0" applyFont="1" applyFill="1" applyBorder="1" applyAlignment="1" applyProtection="1">
      <alignment horizontal="left" vertical="center"/>
    </xf>
    <xf numFmtId="0" fontId="15" fillId="0" borderId="0" xfId="0" applyFont="1" applyBorder="1" applyAlignment="1" applyProtection="1">
      <alignment horizontal="left" vertical="center"/>
    </xf>
    <xf numFmtId="0" fontId="15" fillId="0" borderId="16" xfId="0" applyFont="1" applyBorder="1" applyAlignment="1" applyProtection="1">
      <alignment horizontal="left" vertical="center"/>
    </xf>
    <xf numFmtId="0" fontId="37" fillId="0" borderId="50" xfId="0" applyFont="1" applyFill="1" applyBorder="1" applyAlignment="1" applyProtection="1">
      <alignment horizontal="right" vertical="center"/>
    </xf>
    <xf numFmtId="0" fontId="18" fillId="0" borderId="148" xfId="0" applyFont="1" applyFill="1" applyBorder="1" applyAlignment="1" applyProtection="1">
      <alignment horizontal="left" vertical="center"/>
    </xf>
    <xf numFmtId="0" fontId="0" fillId="0" borderId="149" xfId="0" applyBorder="1" applyAlignment="1">
      <alignment vertical="center"/>
    </xf>
    <xf numFmtId="0" fontId="10" fillId="0" borderId="50" xfId="0" applyFont="1" applyFill="1" applyBorder="1" applyAlignment="1">
      <alignment vertical="top" wrapText="1"/>
    </xf>
    <xf numFmtId="0" fontId="0" fillId="0" borderId="48" xfId="0" applyBorder="1" applyAlignment="1">
      <alignment vertical="top" wrapText="1"/>
    </xf>
    <xf numFmtId="0" fontId="5" fillId="0" borderId="133" xfId="0" applyFont="1" applyFill="1" applyBorder="1" applyAlignment="1" applyProtection="1">
      <alignment horizontal="left" vertical="center" wrapText="1"/>
    </xf>
    <xf numFmtId="0" fontId="5" fillId="0" borderId="131" xfId="0" applyFont="1" applyBorder="1" applyAlignment="1" applyProtection="1">
      <alignment horizontal="left" vertical="center"/>
    </xf>
    <xf numFmtId="0" fontId="5" fillId="0" borderId="132" xfId="0" applyFont="1" applyBorder="1" applyAlignment="1" applyProtection="1">
      <alignment horizontal="left" vertical="center"/>
    </xf>
    <xf numFmtId="173" fontId="18" fillId="0" borderId="130" xfId="0" applyNumberFormat="1" applyFont="1" applyFill="1" applyBorder="1" applyAlignment="1" applyProtection="1">
      <alignment horizontal="left" vertical="center" wrapText="1"/>
    </xf>
    <xf numFmtId="173" fontId="40" fillId="0" borderId="40" xfId="0" applyNumberFormat="1" applyFont="1" applyBorder="1" applyAlignment="1" applyProtection="1">
      <alignment horizontal="left" vertical="center" wrapText="1"/>
    </xf>
    <xf numFmtId="173" fontId="20" fillId="9" borderId="32" xfId="0" applyNumberFormat="1" applyFont="1" applyFill="1" applyBorder="1" applyAlignment="1" applyProtection="1">
      <alignment horizontal="left" vertical="center" wrapText="1"/>
    </xf>
    <xf numFmtId="173" fontId="0" fillId="9" borderId="33" xfId="0" applyNumberFormat="1" applyFill="1" applyBorder="1" applyAlignment="1" applyProtection="1">
      <alignment horizontal="left" vertical="center"/>
    </xf>
    <xf numFmtId="173" fontId="0" fillId="9" borderId="147" xfId="0" applyNumberFormat="1" applyFill="1" applyBorder="1" applyAlignment="1" applyProtection="1">
      <alignment horizontal="left" vertical="center"/>
    </xf>
    <xf numFmtId="0" fontId="48" fillId="0" borderId="80" xfId="0" applyFont="1" applyFill="1" applyBorder="1" applyAlignment="1" applyProtection="1">
      <alignment horizontal="left" vertical="center" wrapText="1"/>
    </xf>
    <xf numFmtId="0" fontId="49" fillId="0" borderId="117" xfId="0" applyFont="1" applyBorder="1" applyAlignment="1">
      <alignment horizontal="left" vertical="center"/>
    </xf>
    <xf numFmtId="0" fontId="49" fillId="0" borderId="117" xfId="0" applyFont="1" applyBorder="1" applyAlignment="1">
      <alignment vertical="center"/>
    </xf>
    <xf numFmtId="0" fontId="8" fillId="0" borderId="144" xfId="0" applyFont="1" applyFill="1" applyBorder="1" applyAlignment="1" applyProtection="1">
      <alignment horizontal="left" vertical="center" wrapText="1"/>
    </xf>
    <xf numFmtId="0" fontId="11" fillId="0" borderId="145" xfId="0" applyFont="1" applyBorder="1" applyAlignment="1" applyProtection="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8" fillId="0" borderId="73"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0" fillId="0" borderId="17" xfId="0" applyBorder="1" applyAlignment="1">
      <alignment horizontal="left" vertical="center" wrapText="1"/>
    </xf>
    <xf numFmtId="173" fontId="0" fillId="9" borderId="33" xfId="0" applyNumberFormat="1" applyFill="1" applyBorder="1" applyAlignment="1" applyProtection="1">
      <alignment horizontal="left" vertical="center" wrapText="1"/>
    </xf>
    <xf numFmtId="0" fontId="0" fillId="0" borderId="33" xfId="0" applyBorder="1" applyAlignment="1">
      <alignment vertical="center"/>
    </xf>
    <xf numFmtId="0" fontId="0" fillId="0" borderId="147" xfId="0" applyBorder="1" applyAlignment="1">
      <alignment vertical="center"/>
    </xf>
    <xf numFmtId="173" fontId="31" fillId="2" borderId="134" xfId="0" applyNumberFormat="1" applyFont="1" applyFill="1" applyBorder="1" applyAlignment="1" applyProtection="1">
      <alignment horizontal="center" vertical="center" wrapText="1"/>
    </xf>
    <xf numFmtId="173" fontId="0" fillId="0" borderId="135" xfId="0" applyNumberFormat="1" applyBorder="1" applyAlignment="1" applyProtection="1">
      <alignment horizontal="center" vertical="center" wrapText="1"/>
    </xf>
    <xf numFmtId="0" fontId="0" fillId="0" borderId="136" xfId="0" applyBorder="1" applyAlignment="1">
      <alignment horizontal="center" vertical="center" wrapText="1"/>
    </xf>
    <xf numFmtId="173" fontId="20" fillId="0" borderId="101" xfId="0" applyNumberFormat="1" applyFont="1" applyFill="1" applyBorder="1" applyAlignment="1" applyProtection="1">
      <alignment horizontal="left" vertical="center" wrapText="1"/>
    </xf>
    <xf numFmtId="173" fontId="36" fillId="0" borderId="102" xfId="0" applyNumberFormat="1" applyFont="1" applyBorder="1" applyAlignment="1" applyProtection="1">
      <alignment vertical="center" wrapText="1"/>
    </xf>
    <xf numFmtId="0" fontId="0" fillId="0" borderId="102" xfId="0" applyBorder="1" applyAlignment="1">
      <alignment vertical="center"/>
    </xf>
    <xf numFmtId="0" fontId="0" fillId="0" borderId="90" xfId="0" applyBorder="1" applyAlignment="1">
      <alignment vertical="center"/>
    </xf>
    <xf numFmtId="49" fontId="42" fillId="0" borderId="0" xfId="0" applyNumberFormat="1" applyFont="1" applyBorder="1" applyAlignment="1">
      <alignment vertical="center"/>
    </xf>
    <xf numFmtId="0" fontId="56" fillId="0" borderId="0" xfId="0" applyFont="1" applyBorder="1" applyAlignment="1">
      <alignment vertical="center"/>
    </xf>
    <xf numFmtId="0" fontId="42" fillId="0" borderId="0" xfId="0" applyFont="1" applyBorder="1" applyAlignment="1">
      <alignment horizontal="left" vertical="center"/>
    </xf>
    <xf numFmtId="1" fontId="42" fillId="0" borderId="0" xfId="0" applyNumberFormat="1" applyFont="1" applyBorder="1" applyAlignment="1" applyProtection="1">
      <alignment horizontal="left" vertical="center"/>
    </xf>
    <xf numFmtId="175" fontId="55" fillId="0" borderId="0" xfId="0" applyNumberFormat="1" applyFont="1" applyBorder="1" applyAlignment="1" applyProtection="1">
      <alignment horizontal="left" vertical="center"/>
    </xf>
    <xf numFmtId="0" fontId="42" fillId="0" borderId="0" xfId="0" applyFont="1" applyBorder="1" applyAlignment="1">
      <alignment vertical="center"/>
    </xf>
    <xf numFmtId="178" fontId="42" fillId="0" borderId="0" xfId="0" applyNumberFormat="1" applyFont="1" applyBorder="1" applyAlignment="1">
      <alignment horizontal="left" vertical="center"/>
    </xf>
    <xf numFmtId="178" fontId="15" fillId="0" borderId="0" xfId="0" applyNumberFormat="1" applyFont="1" applyBorder="1" applyAlignment="1">
      <alignment vertical="center"/>
    </xf>
    <xf numFmtId="0" fontId="42" fillId="0" borderId="0" xfId="0" applyFont="1" applyFill="1" applyBorder="1" applyAlignment="1" applyProtection="1">
      <alignment horizontal="left" vertical="center"/>
    </xf>
    <xf numFmtId="9" fontId="5" fillId="0" borderId="3" xfId="0" applyNumberFormat="1" applyFont="1" applyFill="1" applyBorder="1" applyAlignment="1" applyProtection="1">
      <alignment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0" fontId="30" fillId="0" borderId="4" xfId="0" applyFont="1" applyBorder="1" applyAlignment="1" applyProtection="1">
      <alignment horizontal="center" vertical="center" wrapText="1"/>
    </xf>
    <xf numFmtId="0" fontId="70" fillId="0" borderId="4" xfId="0" applyFont="1" applyBorder="1" applyAlignment="1">
      <alignment horizontal="center" vertical="center" wrapText="1"/>
    </xf>
    <xf numFmtId="0" fontId="70" fillId="0" borderId="60" xfId="0" applyFont="1" applyBorder="1" applyAlignment="1">
      <alignment horizontal="center" vertical="center" wrapText="1"/>
    </xf>
    <xf numFmtId="177" fontId="30" fillId="0" borderId="0" xfId="13" applyNumberFormat="1" applyFont="1" applyBorder="1" applyAlignment="1" applyProtection="1">
      <alignment horizontal="center" vertical="center"/>
    </xf>
    <xf numFmtId="0" fontId="70" fillId="0" borderId="0" xfId="0" applyFont="1" applyAlignment="1">
      <alignment vertical="center"/>
    </xf>
    <xf numFmtId="0" fontId="70" fillId="0" borderId="10" xfId="0" applyFont="1" applyBorder="1" applyAlignment="1">
      <alignment vertical="center"/>
    </xf>
    <xf numFmtId="0" fontId="64" fillId="0" borderId="0" xfId="0" applyFont="1" applyBorder="1" applyAlignment="1" applyProtection="1">
      <alignment horizontal="left" vertical="center"/>
    </xf>
    <xf numFmtId="0" fontId="67" fillId="0" borderId="0" xfId="0" applyFont="1" applyBorder="1" applyAlignment="1">
      <alignment horizontal="left" vertical="center"/>
    </xf>
    <xf numFmtId="0" fontId="61" fillId="0" borderId="7" xfId="0" applyNumberFormat="1" applyFont="1" applyBorder="1" applyAlignment="1" applyProtection="1">
      <alignment horizontal="left" vertical="center"/>
    </xf>
    <xf numFmtId="0" fontId="5" fillId="0" borderId="7" xfId="0" applyFont="1" applyBorder="1" applyAlignment="1">
      <alignment vertical="center"/>
    </xf>
    <xf numFmtId="0" fontId="42" fillId="0" borderId="0" xfId="0" quotePrefix="1" applyFont="1" applyFill="1" applyBorder="1" applyAlignment="1" applyProtection="1">
      <alignment horizontal="left" vertical="center" wrapText="1"/>
    </xf>
    <xf numFmtId="0" fontId="56" fillId="0" borderId="0" xfId="0" applyFont="1" applyBorder="1" applyAlignment="1" applyProtection="1">
      <alignment horizontal="left" vertical="center" wrapText="1"/>
    </xf>
    <xf numFmtId="0" fontId="63" fillId="0" borderId="7" xfId="13" applyNumberFormat="1" applyFont="1" applyFill="1" applyBorder="1" applyAlignment="1" applyProtection="1">
      <alignment horizontal="left" vertical="center" wrapText="1"/>
    </xf>
    <xf numFmtId="0" fontId="15" fillId="0" borderId="7" xfId="0" applyFont="1" applyBorder="1" applyAlignment="1">
      <alignment horizontal="left" vertical="center" wrapText="1"/>
    </xf>
    <xf numFmtId="0" fontId="84" fillId="0" borderId="4" xfId="0" applyFont="1" applyBorder="1" applyAlignment="1" applyProtection="1">
      <alignment horizontal="center" vertical="center"/>
      <protection locked="0"/>
    </xf>
    <xf numFmtId="0" fontId="85" fillId="0" borderId="4" xfId="0" applyFont="1" applyBorder="1" applyAlignment="1" applyProtection="1">
      <alignment vertical="center"/>
      <protection locked="0"/>
    </xf>
    <xf numFmtId="0" fontId="20" fillId="0" borderId="18"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5" fillId="0" borderId="3" xfId="0" applyFont="1" applyBorder="1" applyAlignment="1" applyProtection="1">
      <alignment horizontal="left" vertical="center"/>
    </xf>
    <xf numFmtId="9" fontId="6" fillId="0" borderId="3"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3" xfId="0" applyFont="1" applyBorder="1" applyAlignment="1" applyProtection="1">
      <alignment vertical="center"/>
    </xf>
    <xf numFmtId="0" fontId="15" fillId="0" borderId="0" xfId="0" applyFont="1" applyBorder="1" applyAlignment="1" applyProtection="1">
      <alignment vertical="center"/>
    </xf>
    <xf numFmtId="181" fontId="42" fillId="0" borderId="0" xfId="0" applyNumberFormat="1" applyFont="1" applyBorder="1" applyAlignment="1" applyProtection="1">
      <alignment horizontal="left" vertical="center"/>
    </xf>
    <xf numFmtId="181" fontId="0" fillId="0" borderId="0" xfId="0" applyNumberFormat="1" applyAlignment="1">
      <alignment horizontal="left" vertical="center"/>
    </xf>
    <xf numFmtId="0" fontId="57" fillId="0" borderId="7" xfId="0" applyFont="1" applyBorder="1" applyAlignment="1" applyProtection="1">
      <alignment vertical="center"/>
    </xf>
    <xf numFmtId="0" fontId="42" fillId="0" borderId="7" xfId="0" applyFont="1" applyBorder="1" applyAlignment="1">
      <alignment vertical="center"/>
    </xf>
    <xf numFmtId="0" fontId="20" fillId="0" borderId="3" xfId="0" applyFont="1" applyFill="1" applyBorder="1" applyAlignment="1" applyProtection="1">
      <alignment horizontal="right" vertical="center"/>
    </xf>
    <xf numFmtId="0" fontId="18" fillId="0" borderId="0" xfId="0" applyFont="1" applyBorder="1" applyAlignment="1" applyProtection="1">
      <alignment horizontal="right" vertical="center"/>
    </xf>
    <xf numFmtId="0" fontId="18" fillId="5" borderId="7" xfId="0" applyFont="1" applyFill="1" applyBorder="1" applyAlignment="1" applyProtection="1">
      <alignment horizontal="left" vertical="center" wrapText="1"/>
      <protection locked="0"/>
    </xf>
    <xf numFmtId="49" fontId="42" fillId="0" borderId="0" xfId="0" quotePrefix="1" applyNumberFormat="1" applyFont="1" applyFill="1" applyBorder="1" applyAlignment="1" applyProtection="1">
      <alignment horizontal="left" vertical="center" wrapText="1"/>
    </xf>
    <xf numFmtId="49" fontId="56" fillId="0" borderId="0" xfId="0" applyNumberFormat="1" applyFont="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right" vertical="center"/>
    </xf>
    <xf numFmtId="0" fontId="18" fillId="0" borderId="0" xfId="0" applyFont="1" applyBorder="1" applyAlignment="1" applyProtection="1">
      <alignment vertical="center"/>
    </xf>
    <xf numFmtId="0" fontId="42" fillId="0" borderId="0" xfId="0" applyNumberFormat="1" applyFont="1" applyBorder="1" applyAlignment="1" applyProtection="1">
      <alignment horizontal="left" vertical="center"/>
    </xf>
    <xf numFmtId="0" fontId="42" fillId="0" borderId="0" xfId="0" applyFont="1" applyBorder="1" applyAlignment="1" applyProtection="1">
      <alignment horizontal="left" vertical="center"/>
    </xf>
    <xf numFmtId="170" fontId="33" fillId="0" borderId="7" xfId="0" applyNumberFormat="1" applyFont="1" applyFill="1" applyBorder="1" applyAlignment="1" applyProtection="1">
      <alignment horizontal="right" vertical="center"/>
    </xf>
    <xf numFmtId="0" fontId="33" fillId="0" borderId="7" xfId="0" applyFont="1" applyBorder="1" applyAlignment="1" applyProtection="1">
      <alignment horizontal="right" vertical="center"/>
    </xf>
    <xf numFmtId="0" fontId="20" fillId="0" borderId="84" xfId="0" applyFont="1" applyFill="1" applyBorder="1" applyAlignment="1" applyProtection="1">
      <alignment horizontal="right" vertical="center"/>
    </xf>
    <xf numFmtId="0" fontId="18" fillId="0" borderId="7" xfId="0" applyFont="1" applyBorder="1" applyAlignment="1" applyProtection="1">
      <alignment vertical="center"/>
    </xf>
    <xf numFmtId="177" fontId="55" fillId="0" borderId="0" xfId="13" applyNumberFormat="1" applyFont="1" applyFill="1" applyBorder="1" applyAlignment="1" applyProtection="1">
      <alignment vertical="center"/>
    </xf>
    <xf numFmtId="0" fontId="15" fillId="0" borderId="10" xfId="0" applyFont="1" applyBorder="1" applyAlignment="1">
      <alignment vertical="center"/>
    </xf>
    <xf numFmtId="0" fontId="20" fillId="0" borderId="6" xfId="0" applyFont="1" applyBorder="1" applyAlignment="1" applyProtection="1">
      <alignment horizontal="left" vertical="center"/>
    </xf>
    <xf numFmtId="0" fontId="15" fillId="0" borderId="4" xfId="0" applyFont="1" applyBorder="1" applyAlignment="1">
      <alignment horizontal="left" vertical="center"/>
    </xf>
    <xf numFmtId="178" fontId="42" fillId="0" borderId="0" xfId="0" applyNumberFormat="1" applyFont="1" applyBorder="1" applyAlignment="1" applyProtection="1">
      <alignment horizontal="left" vertical="center"/>
    </xf>
    <xf numFmtId="178" fontId="42" fillId="0" borderId="0" xfId="0" applyNumberFormat="1" applyFont="1" applyBorder="1" applyAlignment="1">
      <alignment vertical="center"/>
    </xf>
    <xf numFmtId="0" fontId="20" fillId="0" borderId="0" xfId="0" applyFont="1" applyBorder="1" applyAlignment="1">
      <alignment vertical="center"/>
    </xf>
    <xf numFmtId="0" fontId="15" fillId="0" borderId="0" xfId="0" applyFont="1" applyBorder="1" applyAlignment="1">
      <alignment vertical="center"/>
    </xf>
    <xf numFmtId="0" fontId="42" fillId="0" borderId="7" xfId="0" applyFont="1" applyBorder="1" applyAlignment="1" applyProtection="1">
      <alignment horizontal="left" vertical="center"/>
    </xf>
    <xf numFmtId="0" fontId="56" fillId="0" borderId="7" xfId="0" applyFont="1" applyBorder="1" applyAlignment="1">
      <alignment vertical="center"/>
    </xf>
    <xf numFmtId="0" fontId="56" fillId="0" borderId="54" xfId="0" applyFont="1" applyBorder="1" applyAlignment="1">
      <alignment vertical="center"/>
    </xf>
    <xf numFmtId="0" fontId="70" fillId="0" borderId="0" xfId="0" applyFont="1" applyBorder="1" applyAlignment="1">
      <alignment vertical="center"/>
    </xf>
    <xf numFmtId="0" fontId="42" fillId="0" borderId="0" xfId="0" applyFont="1" applyBorder="1" applyAlignment="1" applyProtection="1">
      <alignment horizontal="left"/>
    </xf>
    <xf numFmtId="0" fontId="42" fillId="0" borderId="0" xfId="0" applyFont="1" applyBorder="1" applyAlignment="1">
      <alignment horizontal="left"/>
    </xf>
    <xf numFmtId="0" fontId="42" fillId="0" borderId="0" xfId="0" applyNumberFormat="1" applyFont="1" applyBorder="1" applyAlignment="1" applyProtection="1">
      <alignment horizontal="left"/>
    </xf>
    <xf numFmtId="181" fontId="56" fillId="0" borderId="0" xfId="0" applyNumberFormat="1" applyFont="1" applyBorder="1" applyAlignment="1">
      <alignment horizontal="left" vertical="center"/>
    </xf>
    <xf numFmtId="0" fontId="56" fillId="0" borderId="0" xfId="0" applyFont="1" applyBorder="1" applyAlignment="1"/>
    <xf numFmtId="170" fontId="33" fillId="0" borderId="7" xfId="0" applyNumberFormat="1" applyFont="1" applyFill="1" applyBorder="1" applyAlignment="1" applyProtection="1">
      <alignment horizontal="right"/>
    </xf>
    <xf numFmtId="0" fontId="33" fillId="0" borderId="7" xfId="0" applyFont="1" applyBorder="1" applyAlignment="1" applyProtection="1">
      <alignment horizontal="right"/>
    </xf>
    <xf numFmtId="0" fontId="20" fillId="0" borderId="6" xfId="0" applyFont="1" applyBorder="1" applyAlignment="1" applyProtection="1">
      <alignment horizontal="left"/>
    </xf>
    <xf numFmtId="0" fontId="20" fillId="0" borderId="4" xfId="0" applyFont="1" applyBorder="1" applyAlignment="1">
      <alignment horizontal="left"/>
    </xf>
    <xf numFmtId="177" fontId="55" fillId="0" borderId="0" xfId="13" applyNumberFormat="1" applyFont="1" applyFill="1" applyBorder="1" applyAlignment="1" applyProtection="1">
      <alignment horizontal="left" vertical="center"/>
    </xf>
    <xf numFmtId="0" fontId="56" fillId="0" borderId="0" xfId="0" applyFont="1" applyBorder="1" applyAlignment="1">
      <alignment horizontal="left" vertical="center"/>
    </xf>
    <xf numFmtId="0" fontId="15" fillId="0" borderId="10" xfId="0" applyFont="1" applyBorder="1" applyAlignment="1">
      <alignment horizontal="left" vertical="center"/>
    </xf>
    <xf numFmtId="0" fontId="0" fillId="0" borderId="0" xfId="0" applyBorder="1" applyAlignment="1">
      <alignment vertical="center"/>
    </xf>
    <xf numFmtId="1" fontId="42" fillId="0" borderId="0" xfId="0" applyNumberFormat="1" applyFont="1" applyBorder="1" applyAlignment="1" applyProtection="1">
      <alignment horizontal="left"/>
    </xf>
    <xf numFmtId="0" fontId="20" fillId="0" borderId="43" xfId="0" applyFont="1" applyFill="1" applyBorder="1" applyAlignment="1" applyProtection="1">
      <alignment horizontal="right" vertical="center"/>
    </xf>
    <xf numFmtId="0" fontId="18" fillId="0" borderId="44" xfId="0" applyFont="1" applyBorder="1" applyAlignment="1" applyProtection="1">
      <alignment horizontal="right" vertical="center"/>
    </xf>
    <xf numFmtId="0" fontId="20" fillId="0" borderId="44" xfId="0" applyFont="1" applyFill="1" applyBorder="1" applyAlignment="1" applyProtection="1">
      <alignment horizontal="right" vertical="center"/>
    </xf>
    <xf numFmtId="0" fontId="0" fillId="0" borderId="44" xfId="0" applyBorder="1" applyAlignment="1">
      <alignment vertical="center"/>
    </xf>
    <xf numFmtId="0" fontId="0" fillId="0" borderId="143" xfId="0" applyBorder="1" applyAlignment="1">
      <alignment vertical="center"/>
    </xf>
    <xf numFmtId="0" fontId="54" fillId="0" borderId="3" xfId="0" applyFont="1" applyBorder="1" applyAlignment="1" applyProtection="1">
      <alignment horizontal="right" vertical="center" wrapText="1"/>
    </xf>
    <xf numFmtId="0" fontId="54" fillId="0" borderId="0" xfId="0" applyFont="1" applyBorder="1" applyAlignment="1" applyProtection="1">
      <alignment horizontal="right" vertical="center" wrapText="1"/>
    </xf>
    <xf numFmtId="0" fontId="54" fillId="0" borderId="16" xfId="0" applyFont="1" applyBorder="1" applyAlignment="1" applyProtection="1">
      <alignment horizontal="right" vertical="center" wrapText="1"/>
    </xf>
    <xf numFmtId="0" fontId="22" fillId="0" borderId="0" xfId="0" applyFont="1" applyBorder="1" applyAlignment="1" applyProtection="1">
      <alignment horizontal="right" vertical="center"/>
    </xf>
    <xf numFmtId="0" fontId="5" fillId="0" borderId="16" xfId="0" applyFont="1" applyBorder="1" applyAlignment="1" applyProtection="1">
      <alignment horizontal="right" vertical="center"/>
    </xf>
    <xf numFmtId="0" fontId="15" fillId="0" borderId="18" xfId="0" applyFont="1" applyBorder="1" applyAlignment="1">
      <alignment horizontal="right" vertical="center"/>
    </xf>
    <xf numFmtId="0" fontId="15" fillId="0" borderId="7" xfId="0" applyFont="1" applyBorder="1" applyAlignment="1">
      <alignment horizontal="right" vertical="center"/>
    </xf>
    <xf numFmtId="0" fontId="2" fillId="0" borderId="0" xfId="0" applyFont="1" applyAlignment="1">
      <alignment horizontal="justify" vertical="center" wrapText="1"/>
    </xf>
    <xf numFmtId="0" fontId="11" fillId="0" borderId="0" xfId="0" applyFont="1" applyAlignment="1">
      <alignment wrapText="1"/>
    </xf>
    <xf numFmtId="0" fontId="8" fillId="0" borderId="0" xfId="0" applyFont="1" applyAlignment="1">
      <alignment horizontal="right"/>
    </xf>
    <xf numFmtId="0" fontId="36" fillId="0" borderId="0" xfId="0" applyFont="1" applyAlignment="1">
      <alignment horizontal="right"/>
    </xf>
    <xf numFmtId="181" fontId="2" fillId="0" borderId="0" xfId="0" applyNumberFormat="1" applyFont="1" applyAlignment="1">
      <alignment horizontal="center"/>
    </xf>
    <xf numFmtId="181" fontId="40" fillId="0" borderId="0" xfId="0" applyNumberFormat="1" applyFont="1" applyAlignment="1">
      <alignment horizontal="center"/>
    </xf>
    <xf numFmtId="0" fontId="2" fillId="0" borderId="155" xfId="0" applyFont="1" applyBorder="1" applyAlignment="1">
      <alignment horizontal="center"/>
    </xf>
    <xf numFmtId="0" fontId="2" fillId="0" borderId="156" xfId="0" applyFont="1" applyBorder="1" applyAlignment="1">
      <alignment horizontal="center"/>
    </xf>
    <xf numFmtId="0" fontId="2" fillId="0" borderId="34" xfId="0" applyFont="1" applyBorder="1" applyAlignment="1">
      <alignment horizontal="center"/>
    </xf>
    <xf numFmtId="0" fontId="0" fillId="0" borderId="27" xfId="0" applyBorder="1" applyAlignment="1"/>
    <xf numFmtId="0" fontId="2" fillId="0" borderId="27" xfId="0" applyFont="1" applyBorder="1" applyAlignment="1">
      <alignment horizontal="center"/>
    </xf>
    <xf numFmtId="0" fontId="2" fillId="0" borderId="158" xfId="0" applyFont="1" applyBorder="1" applyAlignment="1">
      <alignment horizontal="center"/>
    </xf>
    <xf numFmtId="0" fontId="2" fillId="0" borderId="123" xfId="0" quotePrefix="1" applyFont="1" applyBorder="1" applyAlignment="1">
      <alignment horizontal="center"/>
    </xf>
    <xf numFmtId="0" fontId="8" fillId="0" borderId="168" xfId="0" applyFont="1" applyBorder="1" applyAlignment="1">
      <alignment horizontal="center"/>
    </xf>
    <xf numFmtId="0" fontId="8" fillId="0" borderId="49" xfId="0" applyFont="1" applyBorder="1" applyAlignment="1">
      <alignment horizontal="center"/>
    </xf>
    <xf numFmtId="0" fontId="8" fillId="0" borderId="50" xfId="0" applyFont="1" applyBorder="1" applyAlignment="1">
      <alignment horizontal="center"/>
    </xf>
    <xf numFmtId="0" fontId="0" fillId="0" borderId="49" xfId="0" applyBorder="1" applyAlignment="1"/>
    <xf numFmtId="174" fontId="8" fillId="0" borderId="184" xfId="0" applyNumberFormat="1" applyFont="1" applyBorder="1" applyAlignment="1">
      <alignment horizontal="center"/>
    </xf>
    <xf numFmtId="0" fontId="8" fillId="0" borderId="138" xfId="0" applyFont="1" applyBorder="1" applyAlignment="1">
      <alignment horizontal="center"/>
    </xf>
    <xf numFmtId="0" fontId="8" fillId="0" borderId="91" xfId="0" applyFont="1" applyBorder="1" applyAlignment="1">
      <alignment horizontal="center"/>
    </xf>
    <xf numFmtId="0" fontId="2" fillId="0" borderId="138" xfId="0" applyFont="1" applyBorder="1" applyAlignment="1">
      <alignment horizontal="center"/>
    </xf>
    <xf numFmtId="0" fontId="2" fillId="0" borderId="91" xfId="0" applyFont="1" applyBorder="1" applyAlignment="1">
      <alignment horizontal="center"/>
    </xf>
    <xf numFmtId="0" fontId="25" fillId="5" borderId="20" xfId="0" applyFont="1" applyFill="1" applyBorder="1" applyAlignment="1" applyProtection="1">
      <alignment vertical="center"/>
      <protection locked="0"/>
    </xf>
    <xf numFmtId="0" fontId="25" fillId="5" borderId="21" xfId="0" applyFont="1" applyFill="1" applyBorder="1" applyAlignment="1" applyProtection="1">
      <alignment vertical="center"/>
      <protection locked="0"/>
    </xf>
    <xf numFmtId="0" fontId="25" fillId="5" borderId="23" xfId="0" applyFont="1" applyFill="1" applyBorder="1" applyAlignment="1" applyProtection="1">
      <alignment vertical="center"/>
      <protection locked="0"/>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65" xfId="0" applyFont="1" applyBorder="1" applyAlignment="1">
      <alignment vertical="center"/>
    </xf>
    <xf numFmtId="0" fontId="15" fillId="0" borderId="48" xfId="0" applyFont="1" applyBorder="1" applyAlignment="1">
      <alignment vertical="center"/>
    </xf>
    <xf numFmtId="0" fontId="15" fillId="0" borderId="49" xfId="0" applyFont="1" applyBorder="1" applyAlignment="1">
      <alignment vertical="center"/>
    </xf>
    <xf numFmtId="0" fontId="25" fillId="5" borderId="24" xfId="0" applyFont="1" applyFill="1" applyBorder="1" applyAlignment="1" applyProtection="1">
      <alignment vertical="center"/>
      <protection locked="0"/>
    </xf>
    <xf numFmtId="0" fontId="25" fillId="5" borderId="25" xfId="0" applyFont="1" applyFill="1" applyBorder="1" applyAlignment="1" applyProtection="1">
      <alignment vertical="center"/>
      <protection locked="0"/>
    </xf>
    <xf numFmtId="0" fontId="25" fillId="5" borderId="26" xfId="0" applyFont="1" applyFill="1" applyBorder="1" applyAlignment="1" applyProtection="1">
      <alignment vertical="center"/>
      <protection locked="0"/>
    </xf>
    <xf numFmtId="0" fontId="25" fillId="5" borderId="151" xfId="0" applyFont="1" applyFill="1" applyBorder="1" applyAlignment="1" applyProtection="1">
      <alignment vertical="center"/>
      <protection locked="0"/>
    </xf>
    <xf numFmtId="0" fontId="25" fillId="5" borderId="152" xfId="0" applyFont="1" applyFill="1" applyBorder="1" applyAlignment="1" applyProtection="1">
      <alignment vertical="center"/>
      <protection locked="0"/>
    </xf>
    <xf numFmtId="0" fontId="25" fillId="5" borderId="153" xfId="0" applyFont="1" applyFill="1" applyBorder="1" applyAlignment="1" applyProtection="1">
      <alignment vertical="center"/>
      <protection locked="0"/>
    </xf>
    <xf numFmtId="0" fontId="8" fillId="0" borderId="65" xfId="0" applyFont="1" applyBorder="1" applyAlignment="1">
      <alignment horizontal="right" vertical="center"/>
    </xf>
    <xf numFmtId="0" fontId="8" fillId="0" borderId="48" xfId="0" applyFont="1" applyBorder="1" applyAlignment="1">
      <alignment horizontal="right" vertical="center"/>
    </xf>
    <xf numFmtId="0" fontId="8" fillId="0" borderId="49" xfId="0" applyFont="1" applyBorder="1" applyAlignment="1">
      <alignment horizontal="right" vertical="center"/>
    </xf>
    <xf numFmtId="0" fontId="15" fillId="0" borderId="50" xfId="0" applyFont="1" applyBorder="1" applyAlignment="1">
      <alignment vertical="center"/>
    </xf>
    <xf numFmtId="0" fontId="25" fillId="5" borderId="57" xfId="0" applyFont="1" applyFill="1" applyBorder="1" applyAlignment="1" applyProtection="1">
      <alignment vertical="center"/>
      <protection locked="0"/>
    </xf>
    <xf numFmtId="0" fontId="25" fillId="5" borderId="51" xfId="0" applyFont="1" applyFill="1" applyBorder="1" applyAlignment="1" applyProtection="1">
      <alignment vertical="center"/>
      <protection locked="0"/>
    </xf>
    <xf numFmtId="0" fontId="8" fillId="0" borderId="6" xfId="0" applyFont="1" applyBorder="1" applyAlignment="1">
      <alignment horizontal="right" vertical="center"/>
    </xf>
    <xf numFmtId="0" fontId="8" fillId="0" borderId="4" xfId="0" applyFont="1" applyBorder="1" applyAlignment="1">
      <alignment horizontal="right" vertical="center"/>
    </xf>
    <xf numFmtId="0" fontId="8" fillId="0" borderId="52" xfId="0" applyFont="1" applyBorder="1" applyAlignment="1">
      <alignment horizontal="right" vertical="center"/>
    </xf>
    <xf numFmtId="0" fontId="8" fillId="0" borderId="18" xfId="0" applyFont="1" applyBorder="1" applyAlignment="1">
      <alignment horizontal="right" vertical="center"/>
    </xf>
    <xf numFmtId="0" fontId="8" fillId="0" borderId="7" xfId="0" applyFont="1" applyBorder="1" applyAlignment="1">
      <alignment horizontal="right" vertical="center"/>
    </xf>
    <xf numFmtId="0" fontId="8" fillId="0" borderId="15" xfId="0" applyFont="1" applyBorder="1" applyAlignment="1">
      <alignment horizontal="right" vertical="center"/>
    </xf>
    <xf numFmtId="0" fontId="25" fillId="5" borderId="59" xfId="0" applyFont="1" applyFill="1" applyBorder="1" applyAlignment="1" applyProtection="1">
      <alignment vertical="center"/>
      <protection locked="0"/>
    </xf>
    <xf numFmtId="0" fontId="18" fillId="0" borderId="0" xfId="0" applyFont="1" applyBorder="1" applyAlignment="1">
      <alignment horizontal="right" vertical="center"/>
    </xf>
    <xf numFmtId="14" fontId="18" fillId="5" borderId="50" xfId="0" applyNumberFormat="1" applyFont="1" applyFill="1" applyBorder="1" applyAlignment="1" applyProtection="1">
      <alignment vertical="center"/>
      <protection locked="0"/>
    </xf>
    <xf numFmtId="14" fontId="18" fillId="5" borderId="48" xfId="0" applyNumberFormat="1" applyFont="1" applyFill="1" applyBorder="1" applyAlignment="1" applyProtection="1">
      <alignment vertical="center"/>
      <protection locked="0"/>
    </xf>
    <xf numFmtId="14" fontId="18" fillId="5" borderId="61" xfId="0" applyNumberFormat="1" applyFont="1" applyFill="1" applyBorder="1" applyAlignment="1" applyProtection="1">
      <alignment vertical="center"/>
      <protection locked="0"/>
    </xf>
    <xf numFmtId="181" fontId="61" fillId="0" borderId="50" xfId="0" applyNumberFormat="1" applyFont="1" applyBorder="1" applyAlignment="1" applyProtection="1">
      <alignment horizontal="left" vertical="center"/>
    </xf>
    <xf numFmtId="0" fontId="0" fillId="0" borderId="49" xfId="0" applyBorder="1" applyAlignment="1">
      <alignment vertical="center"/>
    </xf>
    <xf numFmtId="0" fontId="15" fillId="0" borderId="50" xfId="0" applyFont="1" applyBorder="1" applyAlignment="1">
      <alignment vertical="center" wrapText="1"/>
    </xf>
    <xf numFmtId="0" fontId="15" fillId="0" borderId="48" xfId="0" applyFont="1" applyBorder="1" applyAlignment="1">
      <alignment vertical="center" wrapText="1"/>
    </xf>
    <xf numFmtId="0" fontId="15" fillId="0" borderId="49" xfId="0" applyFont="1" applyBorder="1" applyAlignment="1">
      <alignment vertical="center" wrapText="1"/>
    </xf>
    <xf numFmtId="0" fontId="8" fillId="0" borderId="34" xfId="0" applyFont="1" applyBorder="1" applyAlignment="1"/>
    <xf numFmtId="0" fontId="15" fillId="0" borderId="8" xfId="0" applyFont="1" applyBorder="1" applyAlignment="1"/>
    <xf numFmtId="0" fontId="8" fillId="0" borderId="50"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46" xfId="0" applyFont="1" applyBorder="1" applyAlignment="1">
      <alignment horizontal="center" vertical="center" wrapText="1"/>
    </xf>
    <xf numFmtId="0" fontId="8" fillId="0" borderId="17" xfId="0" applyFont="1" applyBorder="1" applyAlignment="1">
      <alignment horizontal="center" vertical="center" wrapText="1"/>
    </xf>
    <xf numFmtId="0" fontId="2" fillId="0" borderId="0" xfId="0" applyFont="1" applyFill="1" applyBorder="1" applyAlignment="1">
      <alignment horizontal="left"/>
    </xf>
    <xf numFmtId="0" fontId="2" fillId="0" borderId="16"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55" xfId="0" applyBorder="1" applyAlignment="1">
      <alignment horizontal="left" vertical="top" wrapText="1"/>
    </xf>
    <xf numFmtId="0" fontId="0" fillId="0" borderId="156" xfId="0" applyBorder="1" applyAlignment="1">
      <alignment horizontal="left" vertical="top" wrapText="1"/>
    </xf>
    <xf numFmtId="49" fontId="2" fillId="0" borderId="188" xfId="0" applyNumberFormat="1" applyFont="1" applyBorder="1" applyAlignment="1"/>
    <xf numFmtId="0" fontId="0" fillId="0" borderId="188" xfId="0" applyBorder="1" applyAlignment="1"/>
    <xf numFmtId="0" fontId="0" fillId="0" borderId="186" xfId="0" applyBorder="1" applyAlignment="1"/>
    <xf numFmtId="49" fontId="2" fillId="0" borderId="0" xfId="0" applyNumberFormat="1" applyFont="1" applyAlignment="1"/>
    <xf numFmtId="0" fontId="0" fillId="0" borderId="0" xfId="0" applyAlignment="1"/>
    <xf numFmtId="0" fontId="8" fillId="0" borderId="3" xfId="0" applyFont="1" applyBorder="1" applyAlignment="1">
      <alignment horizontal="center" textRotation="180"/>
    </xf>
    <xf numFmtId="0" fontId="100" fillId="0" borderId="3" xfId="0" applyFont="1" applyBorder="1" applyAlignment="1">
      <alignment horizontal="center" textRotation="180"/>
    </xf>
    <xf numFmtId="0" fontId="100" fillId="0" borderId="9" xfId="0" applyFont="1" applyBorder="1" applyAlignment="1">
      <alignment horizontal="center" textRotation="18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Scales"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36</xdr:row>
      <xdr:rowOff>257175</xdr:rowOff>
    </xdr:from>
    <xdr:to>
      <xdr:col>6</xdr:col>
      <xdr:colOff>0</xdr:colOff>
      <xdr:row>42</xdr:row>
      <xdr:rowOff>161925</xdr:rowOff>
    </xdr:to>
    <xdr:sp macro="" textlink="">
      <xdr:nvSpPr>
        <xdr:cNvPr id="3089" name="AutoShape 17"/>
        <xdr:cNvSpPr>
          <a:spLocks noChangeArrowheads="1"/>
        </xdr:cNvSpPr>
      </xdr:nvSpPr>
      <xdr:spPr bwMode="auto">
        <a:xfrm>
          <a:off x="7248525" y="9715500"/>
          <a:ext cx="0" cy="2533650"/>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38</xdr:row>
      <xdr:rowOff>304800</xdr:rowOff>
    </xdr:from>
    <xdr:to>
      <xdr:col>7</xdr:col>
      <xdr:colOff>0</xdr:colOff>
      <xdr:row>43</xdr:row>
      <xdr:rowOff>323850</xdr:rowOff>
    </xdr:to>
    <xdr:sp macro="" textlink="">
      <xdr:nvSpPr>
        <xdr:cNvPr id="3090" name="AutoShape 18"/>
        <xdr:cNvSpPr>
          <a:spLocks noChangeArrowheads="1"/>
        </xdr:cNvSpPr>
      </xdr:nvSpPr>
      <xdr:spPr bwMode="auto">
        <a:xfrm>
          <a:off x="8572500" y="10534650"/>
          <a:ext cx="0" cy="2257425"/>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561975</xdr:colOff>
      <xdr:row>1</xdr:row>
      <xdr:rowOff>28575</xdr:rowOff>
    </xdr:from>
    <xdr:to>
      <xdr:col>3</xdr:col>
      <xdr:colOff>876300</xdr:colOff>
      <xdr:row>2</xdr:row>
      <xdr:rowOff>409575</xdr:rowOff>
    </xdr:to>
    <xdr:pic>
      <xdr:nvPicPr>
        <xdr:cNvPr id="3143" name="Picture 7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476250"/>
          <a:ext cx="26384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2290" name="AutoShape 2"/>
        <xdr:cNvSpPr>
          <a:spLocks/>
        </xdr:cNvSpPr>
      </xdr:nvSpPr>
      <xdr:spPr bwMode="auto">
        <a:xfrm>
          <a:off x="8953500" y="4848225"/>
          <a:ext cx="190500" cy="428625"/>
        </a:xfrm>
        <a:prstGeom prst="rightBrace">
          <a:avLst>
            <a:gd name="adj1" fmla="val 18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2291" name="AutoShape 3"/>
        <xdr:cNvSpPr>
          <a:spLocks/>
        </xdr:cNvSpPr>
      </xdr:nvSpPr>
      <xdr:spPr bwMode="auto">
        <a:xfrm>
          <a:off x="8943975" y="55530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2292" name="AutoShape 4"/>
        <xdr:cNvSpPr>
          <a:spLocks/>
        </xdr:cNvSpPr>
      </xdr:nvSpPr>
      <xdr:spPr bwMode="auto">
        <a:xfrm>
          <a:off x="8953500" y="60579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28575</xdr:rowOff>
    </xdr:from>
    <xdr:to>
      <xdr:col>13</xdr:col>
      <xdr:colOff>190500</xdr:colOff>
      <xdr:row>39</xdr:row>
      <xdr:rowOff>152400</xdr:rowOff>
    </xdr:to>
    <xdr:sp macro="" textlink="">
      <xdr:nvSpPr>
        <xdr:cNvPr id="12293" name="AutoShape 5"/>
        <xdr:cNvSpPr>
          <a:spLocks/>
        </xdr:cNvSpPr>
      </xdr:nvSpPr>
      <xdr:spPr bwMode="auto">
        <a:xfrm>
          <a:off x="8915400" y="80295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41</xdr:row>
      <xdr:rowOff>28575</xdr:rowOff>
    </xdr:from>
    <xdr:to>
      <xdr:col>13</xdr:col>
      <xdr:colOff>190500</xdr:colOff>
      <xdr:row>42</xdr:row>
      <xdr:rowOff>152400</xdr:rowOff>
    </xdr:to>
    <xdr:sp macro="" textlink="">
      <xdr:nvSpPr>
        <xdr:cNvPr id="12294" name="AutoShape 6"/>
        <xdr:cNvSpPr>
          <a:spLocks/>
        </xdr:cNvSpPr>
      </xdr:nvSpPr>
      <xdr:spPr bwMode="auto">
        <a:xfrm>
          <a:off x="8915400" y="85248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2295" name="AutoShape 7"/>
        <xdr:cNvSpPr>
          <a:spLocks/>
        </xdr:cNvSpPr>
      </xdr:nvSpPr>
      <xdr:spPr bwMode="auto">
        <a:xfrm>
          <a:off x="8953500" y="65722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876300</xdr:colOff>
      <xdr:row>0</xdr:row>
      <xdr:rowOff>76200</xdr:rowOff>
    </xdr:from>
    <xdr:to>
      <xdr:col>2</xdr:col>
      <xdr:colOff>314325</xdr:colOff>
      <xdr:row>1</xdr:row>
      <xdr:rowOff>266700</xdr:rowOff>
    </xdr:to>
    <xdr:pic>
      <xdr:nvPicPr>
        <xdr:cNvPr id="12297"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76200"/>
          <a:ext cx="2019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19</xdr:row>
      <xdr:rowOff>38100</xdr:rowOff>
    </xdr:from>
    <xdr:to>
      <xdr:col>13</xdr:col>
      <xdr:colOff>228600</xdr:colOff>
      <xdr:row>20</xdr:row>
      <xdr:rowOff>161925</xdr:rowOff>
    </xdr:to>
    <xdr:sp macro="" textlink="">
      <xdr:nvSpPr>
        <xdr:cNvPr id="13314" name="AutoShape 2"/>
        <xdr:cNvSpPr>
          <a:spLocks/>
        </xdr:cNvSpPr>
      </xdr:nvSpPr>
      <xdr:spPr bwMode="auto">
        <a:xfrm>
          <a:off x="9248775" y="4562475"/>
          <a:ext cx="190500" cy="390525"/>
        </a:xfrm>
        <a:prstGeom prst="rightBrace">
          <a:avLst>
            <a:gd name="adj1" fmla="val 1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22</xdr:row>
      <xdr:rowOff>66675</xdr:rowOff>
    </xdr:from>
    <xdr:to>
      <xdr:col>13</xdr:col>
      <xdr:colOff>219075</xdr:colOff>
      <xdr:row>23</xdr:row>
      <xdr:rowOff>180975</xdr:rowOff>
    </xdr:to>
    <xdr:sp macro="" textlink="">
      <xdr:nvSpPr>
        <xdr:cNvPr id="13315" name="AutoShape 3"/>
        <xdr:cNvSpPr>
          <a:spLocks/>
        </xdr:cNvSpPr>
      </xdr:nvSpPr>
      <xdr:spPr bwMode="auto">
        <a:xfrm>
          <a:off x="9239250" y="51720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25</xdr:row>
      <xdr:rowOff>66675</xdr:rowOff>
    </xdr:from>
    <xdr:to>
      <xdr:col>13</xdr:col>
      <xdr:colOff>228600</xdr:colOff>
      <xdr:row>27</xdr:row>
      <xdr:rowOff>9525</xdr:rowOff>
    </xdr:to>
    <xdr:sp macro="" textlink="">
      <xdr:nvSpPr>
        <xdr:cNvPr id="13316" name="AutoShape 4"/>
        <xdr:cNvSpPr>
          <a:spLocks/>
        </xdr:cNvSpPr>
      </xdr:nvSpPr>
      <xdr:spPr bwMode="auto">
        <a:xfrm>
          <a:off x="9248775" y="56769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33</xdr:row>
      <xdr:rowOff>28575</xdr:rowOff>
    </xdr:from>
    <xdr:to>
      <xdr:col>13</xdr:col>
      <xdr:colOff>190500</xdr:colOff>
      <xdr:row>34</xdr:row>
      <xdr:rowOff>152400</xdr:rowOff>
    </xdr:to>
    <xdr:sp macro="" textlink="">
      <xdr:nvSpPr>
        <xdr:cNvPr id="13317" name="AutoShape 5"/>
        <xdr:cNvSpPr>
          <a:spLocks/>
        </xdr:cNvSpPr>
      </xdr:nvSpPr>
      <xdr:spPr bwMode="auto">
        <a:xfrm>
          <a:off x="9210675" y="70580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36</xdr:row>
      <xdr:rowOff>28575</xdr:rowOff>
    </xdr:from>
    <xdr:to>
      <xdr:col>13</xdr:col>
      <xdr:colOff>190500</xdr:colOff>
      <xdr:row>37</xdr:row>
      <xdr:rowOff>152400</xdr:rowOff>
    </xdr:to>
    <xdr:sp macro="" textlink="">
      <xdr:nvSpPr>
        <xdr:cNvPr id="13318" name="AutoShape 6"/>
        <xdr:cNvSpPr>
          <a:spLocks/>
        </xdr:cNvSpPr>
      </xdr:nvSpPr>
      <xdr:spPr bwMode="auto">
        <a:xfrm>
          <a:off x="9210675" y="75533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28</xdr:row>
      <xdr:rowOff>66675</xdr:rowOff>
    </xdr:from>
    <xdr:to>
      <xdr:col>13</xdr:col>
      <xdr:colOff>228600</xdr:colOff>
      <xdr:row>30</xdr:row>
      <xdr:rowOff>0</xdr:rowOff>
    </xdr:to>
    <xdr:sp macro="" textlink="">
      <xdr:nvSpPr>
        <xdr:cNvPr id="13319" name="AutoShape 7"/>
        <xdr:cNvSpPr>
          <a:spLocks/>
        </xdr:cNvSpPr>
      </xdr:nvSpPr>
      <xdr:spPr bwMode="auto">
        <a:xfrm>
          <a:off x="9248775" y="61912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952500</xdr:colOff>
      <xdr:row>0</xdr:row>
      <xdr:rowOff>142875</xdr:rowOff>
    </xdr:from>
    <xdr:to>
      <xdr:col>3</xdr:col>
      <xdr:colOff>285750</xdr:colOff>
      <xdr:row>1</xdr:row>
      <xdr:rowOff>285750</xdr:rowOff>
    </xdr:to>
    <xdr:pic>
      <xdr:nvPicPr>
        <xdr:cNvPr id="13321"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142875"/>
          <a:ext cx="2324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0"/>
  <sheetViews>
    <sheetView workbookViewId="0">
      <selection activeCell="B3" sqref="B3"/>
    </sheetView>
  </sheetViews>
  <sheetFormatPr defaultRowHeight="15" x14ac:dyDescent="0.2"/>
  <cols>
    <col min="1" max="1" width="3.44140625" customWidth="1"/>
    <col min="2" max="2" width="74.44140625" customWidth="1"/>
  </cols>
  <sheetData>
    <row r="1" spans="1:2" ht="47.25" x14ac:dyDescent="0.2">
      <c r="A1" s="109"/>
      <c r="B1" s="113" t="s">
        <v>174</v>
      </c>
    </row>
    <row r="2" spans="1:2" x14ac:dyDescent="0.2">
      <c r="A2" s="109"/>
      <c r="B2" s="109"/>
    </row>
    <row r="3" spans="1:2" x14ac:dyDescent="0.2">
      <c r="A3" s="109"/>
      <c r="B3" s="114" t="s">
        <v>193</v>
      </c>
    </row>
    <row r="4" spans="1:2" x14ac:dyDescent="0.2">
      <c r="A4" s="109"/>
      <c r="B4" s="109"/>
    </row>
    <row r="5" spans="1:2" ht="15.75" x14ac:dyDescent="0.2">
      <c r="A5" s="812" t="s">
        <v>40</v>
      </c>
      <c r="B5" s="113" t="s">
        <v>175</v>
      </c>
    </row>
    <row r="6" spans="1:2" x14ac:dyDescent="0.2">
      <c r="A6" s="109"/>
      <c r="B6" s="114"/>
    </row>
    <row r="7" spans="1:2" ht="38.25" x14ac:dyDescent="0.2">
      <c r="A7" s="115">
        <v>1</v>
      </c>
      <c r="B7" s="116" t="s">
        <v>192</v>
      </c>
    </row>
    <row r="8" spans="1:2" x14ac:dyDescent="0.2">
      <c r="A8" s="115"/>
    </row>
    <row r="9" spans="1:2" ht="51" x14ac:dyDescent="0.2">
      <c r="A9" s="115">
        <v>2</v>
      </c>
      <c r="B9" s="117" t="s">
        <v>224</v>
      </c>
    </row>
    <row r="10" spans="1:2" x14ac:dyDescent="0.2">
      <c r="A10" s="115"/>
      <c r="B10" s="117"/>
    </row>
    <row r="11" spans="1:2" ht="25.5" x14ac:dyDescent="0.2">
      <c r="A11" s="115">
        <f>A9+1</f>
        <v>3</v>
      </c>
      <c r="B11" s="116" t="s">
        <v>176</v>
      </c>
    </row>
    <row r="12" spans="1:2" x14ac:dyDescent="0.2">
      <c r="A12" s="115"/>
      <c r="B12" s="116"/>
    </row>
    <row r="13" spans="1:2" ht="40.5" customHeight="1" x14ac:dyDescent="0.2">
      <c r="A13" s="115">
        <f>A11+1</f>
        <v>4</v>
      </c>
      <c r="B13" s="116" t="s">
        <v>177</v>
      </c>
    </row>
    <row r="14" spans="1:2" x14ac:dyDescent="0.2">
      <c r="A14" s="115"/>
      <c r="B14" s="116"/>
    </row>
    <row r="15" spans="1:2" ht="31.5" customHeight="1" x14ac:dyDescent="0.2">
      <c r="A15" s="115">
        <f>A13+1</f>
        <v>5</v>
      </c>
      <c r="B15" s="117" t="s">
        <v>178</v>
      </c>
    </row>
    <row r="16" spans="1:2" x14ac:dyDescent="0.2">
      <c r="A16" s="115"/>
      <c r="B16" s="117"/>
    </row>
    <row r="17" spans="1:2" ht="25.5" x14ac:dyDescent="0.2">
      <c r="A17" s="115">
        <f>A15+1</f>
        <v>6</v>
      </c>
      <c r="B17" s="116" t="s">
        <v>179</v>
      </c>
    </row>
    <row r="18" spans="1:2" x14ac:dyDescent="0.2">
      <c r="A18" s="115"/>
      <c r="B18" s="109"/>
    </row>
    <row r="19" spans="1:2" ht="51" x14ac:dyDescent="0.2">
      <c r="A19" s="115">
        <f>A17+1</f>
        <v>7</v>
      </c>
      <c r="B19" s="116" t="s">
        <v>180</v>
      </c>
    </row>
    <row r="20" spans="1:2" x14ac:dyDescent="0.2">
      <c r="A20" s="115"/>
      <c r="B20" s="116"/>
    </row>
    <row r="21" spans="1:2" ht="25.5" x14ac:dyDescent="0.2">
      <c r="A21" s="115">
        <f>A19+1</f>
        <v>8</v>
      </c>
      <c r="B21" s="116" t="s">
        <v>181</v>
      </c>
    </row>
    <row r="22" spans="1:2" x14ac:dyDescent="0.2">
      <c r="A22" s="115"/>
      <c r="B22" s="116"/>
    </row>
    <row r="23" spans="1:2" ht="25.5" x14ac:dyDescent="0.2">
      <c r="A23" s="115">
        <f>A21+1</f>
        <v>9</v>
      </c>
      <c r="B23" s="118" t="s">
        <v>182</v>
      </c>
    </row>
    <row r="24" spans="1:2" x14ac:dyDescent="0.2">
      <c r="A24" s="115"/>
      <c r="B24" s="118"/>
    </row>
    <row r="25" spans="1:2" ht="38.25" x14ac:dyDescent="0.2">
      <c r="A25" s="115">
        <f>A23+1</f>
        <v>10</v>
      </c>
      <c r="B25" s="118" t="s">
        <v>183</v>
      </c>
    </row>
    <row r="26" spans="1:2" x14ac:dyDescent="0.2">
      <c r="A26" s="115"/>
      <c r="B26" s="118"/>
    </row>
    <row r="27" spans="1:2" ht="25.5" x14ac:dyDescent="0.2">
      <c r="A27" s="115">
        <f>A25+1</f>
        <v>11</v>
      </c>
      <c r="B27" s="116" t="s">
        <v>184</v>
      </c>
    </row>
    <row r="28" spans="1:2" x14ac:dyDescent="0.2">
      <c r="A28" s="115"/>
      <c r="B28" s="116"/>
    </row>
    <row r="29" spans="1:2" ht="38.25" x14ac:dyDescent="0.2">
      <c r="A29" s="115">
        <f>A27+1</f>
        <v>12</v>
      </c>
      <c r="B29" s="110" t="s">
        <v>185</v>
      </c>
    </row>
    <row r="30" spans="1:2" x14ac:dyDescent="0.2">
      <c r="A30" s="115"/>
      <c r="B30" s="110"/>
    </row>
    <row r="31" spans="1:2" ht="25.5" x14ac:dyDescent="0.2">
      <c r="A31" s="115">
        <f>A29+1</f>
        <v>13</v>
      </c>
      <c r="B31" s="110" t="s">
        <v>171</v>
      </c>
    </row>
    <row r="32" spans="1:2" x14ac:dyDescent="0.2">
      <c r="A32" s="115"/>
      <c r="B32" s="109"/>
    </row>
    <row r="33" spans="1:2" ht="25.5" x14ac:dyDescent="0.2">
      <c r="A33" s="115">
        <f>A31+1</f>
        <v>14</v>
      </c>
      <c r="B33" s="118" t="s">
        <v>258</v>
      </c>
    </row>
    <row r="34" spans="1:2" x14ac:dyDescent="0.2">
      <c r="A34" s="115"/>
      <c r="B34" s="109"/>
    </row>
    <row r="35" spans="1:2" x14ac:dyDescent="0.2">
      <c r="A35" s="115">
        <f>A33+1</f>
        <v>15</v>
      </c>
      <c r="B35" s="116" t="s">
        <v>202</v>
      </c>
    </row>
    <row r="36" spans="1:2" x14ac:dyDescent="0.2">
      <c r="A36" s="115"/>
    </row>
    <row r="37" spans="1:2" x14ac:dyDescent="0.2">
      <c r="A37" s="115">
        <v>17</v>
      </c>
      <c r="B37" s="153" t="s">
        <v>203</v>
      </c>
    </row>
    <row r="38" spans="1:2" x14ac:dyDescent="0.2">
      <c r="A38" s="115"/>
    </row>
    <row r="39" spans="1:2" x14ac:dyDescent="0.2">
      <c r="A39" s="115"/>
      <c r="B39" s="109"/>
    </row>
    <row r="40" spans="1:2" ht="15.75" x14ac:dyDescent="0.2">
      <c r="A40" s="806" t="s">
        <v>42</v>
      </c>
      <c r="B40" s="807" t="s">
        <v>165</v>
      </c>
    </row>
    <row r="41" spans="1:2" x14ac:dyDescent="0.2">
      <c r="A41" s="115"/>
      <c r="B41" s="109"/>
    </row>
    <row r="42" spans="1:2" x14ac:dyDescent="0.2">
      <c r="A42" s="115">
        <v>1</v>
      </c>
      <c r="B42" s="109" t="s">
        <v>166</v>
      </c>
    </row>
    <row r="43" spans="1:2" x14ac:dyDescent="0.2">
      <c r="A43" s="115"/>
      <c r="B43" s="109"/>
    </row>
    <row r="44" spans="1:2" ht="25.5" x14ac:dyDescent="0.2">
      <c r="A44" s="115">
        <f>A42+1</f>
        <v>2</v>
      </c>
      <c r="B44" s="117" t="s">
        <v>186</v>
      </c>
    </row>
    <row r="45" spans="1:2" x14ac:dyDescent="0.2">
      <c r="A45" s="115"/>
    </row>
    <row r="46" spans="1:2" x14ac:dyDescent="0.2">
      <c r="A46" s="115">
        <f>A44+1</f>
        <v>3</v>
      </c>
      <c r="B46" s="283" t="s">
        <v>225</v>
      </c>
    </row>
    <row r="47" spans="1:2" x14ac:dyDescent="0.2">
      <c r="A47" s="115"/>
    </row>
    <row r="48" spans="1:2" ht="25.5" x14ac:dyDescent="0.2">
      <c r="A48" s="115">
        <f>A46+1</f>
        <v>4</v>
      </c>
      <c r="B48" s="109" t="s">
        <v>161</v>
      </c>
    </row>
    <row r="49" spans="1:2" x14ac:dyDescent="0.2">
      <c r="A49" s="115"/>
    </row>
    <row r="50" spans="1:2" ht="25.5" x14ac:dyDescent="0.2">
      <c r="A50" s="115">
        <f>A48+1</f>
        <v>5</v>
      </c>
      <c r="B50" s="109" t="s">
        <v>167</v>
      </c>
    </row>
    <row r="51" spans="1:2" x14ac:dyDescent="0.2">
      <c r="A51" s="115"/>
      <c r="B51" s="109"/>
    </row>
    <row r="52" spans="1:2" ht="51" x14ac:dyDescent="0.2">
      <c r="A52" s="115">
        <f>A50+1</f>
        <v>6</v>
      </c>
      <c r="B52" s="110" t="s">
        <v>162</v>
      </c>
    </row>
    <row r="53" spans="1:2" x14ac:dyDescent="0.2">
      <c r="A53" s="115"/>
      <c r="B53" s="109"/>
    </row>
    <row r="54" spans="1:2" x14ac:dyDescent="0.2">
      <c r="A54" s="115">
        <f>A52+1</f>
        <v>7</v>
      </c>
      <c r="B54" s="109" t="s">
        <v>168</v>
      </c>
    </row>
    <row r="55" spans="1:2" x14ac:dyDescent="0.2">
      <c r="A55" s="115"/>
    </row>
    <row r="56" spans="1:2" ht="51" x14ac:dyDescent="0.2">
      <c r="A56" s="115">
        <f>A54+1</f>
        <v>8</v>
      </c>
      <c r="B56" s="110" t="s">
        <v>164</v>
      </c>
    </row>
    <row r="57" spans="1:2" x14ac:dyDescent="0.2">
      <c r="A57" s="115"/>
      <c r="B57" s="110"/>
    </row>
    <row r="58" spans="1:2" ht="38.25" x14ac:dyDescent="0.2">
      <c r="A58" s="115">
        <f>A56+1</f>
        <v>9</v>
      </c>
      <c r="B58" s="110" t="s">
        <v>169</v>
      </c>
    </row>
    <row r="59" spans="1:2" x14ac:dyDescent="0.2">
      <c r="A59" s="115"/>
      <c r="B59" s="110"/>
    </row>
    <row r="60" spans="1:2" ht="25.5" x14ac:dyDescent="0.2">
      <c r="A60" s="115">
        <f>A58+1</f>
        <v>10</v>
      </c>
      <c r="B60" s="109" t="s">
        <v>163</v>
      </c>
    </row>
    <row r="61" spans="1:2" x14ac:dyDescent="0.2">
      <c r="A61" s="119"/>
    </row>
    <row r="62" spans="1:2" ht="25.5" x14ac:dyDescent="0.2">
      <c r="A62" s="115">
        <f>A60+1</f>
        <v>11</v>
      </c>
      <c r="B62" s="116" t="s">
        <v>187</v>
      </c>
    </row>
    <row r="63" spans="1:2" x14ac:dyDescent="0.2">
      <c r="A63" s="119"/>
      <c r="B63" s="116"/>
    </row>
    <row r="64" spans="1:2" ht="38.25" x14ac:dyDescent="0.2">
      <c r="A64" s="115">
        <f>A62+1</f>
        <v>12</v>
      </c>
      <c r="B64" s="117" t="s">
        <v>188</v>
      </c>
    </row>
    <row r="66" spans="1:2" ht="15.75" x14ac:dyDescent="0.2">
      <c r="A66" s="812" t="s">
        <v>44</v>
      </c>
      <c r="B66" s="807" t="s">
        <v>310</v>
      </c>
    </row>
    <row r="67" spans="1:2" ht="28.5" customHeight="1" x14ac:dyDescent="0.2">
      <c r="A67" s="1217"/>
      <c r="B67" s="808"/>
    </row>
    <row r="68" spans="1:2" ht="45" x14ac:dyDescent="0.2">
      <c r="A68" s="1217"/>
      <c r="B68" s="809" t="s">
        <v>311</v>
      </c>
    </row>
    <row r="69" spans="1:2" x14ac:dyDescent="0.2">
      <c r="A69" s="1217"/>
      <c r="B69" s="808"/>
    </row>
    <row r="70" spans="1:2" ht="30" x14ac:dyDescent="0.2">
      <c r="A70" s="1217" t="s">
        <v>312</v>
      </c>
      <c r="B70" s="808" t="s">
        <v>313</v>
      </c>
    </row>
    <row r="71" spans="1:2" x14ac:dyDescent="0.2">
      <c r="A71" s="1217"/>
      <c r="B71" s="808"/>
    </row>
    <row r="72" spans="1:2" x14ac:dyDescent="0.2">
      <c r="A72" s="1217" t="s">
        <v>314</v>
      </c>
      <c r="B72" s="808" t="s">
        <v>315</v>
      </c>
    </row>
    <row r="73" spans="1:2" x14ac:dyDescent="0.2">
      <c r="A73" s="1217"/>
      <c r="B73" s="808"/>
    </row>
    <row r="74" spans="1:2" ht="30" x14ac:dyDescent="0.2">
      <c r="A74" s="1217" t="s">
        <v>316</v>
      </c>
      <c r="B74" s="808" t="s">
        <v>317</v>
      </c>
    </row>
    <row r="75" spans="1:2" x14ac:dyDescent="0.2">
      <c r="A75" s="1217"/>
      <c r="B75" s="808"/>
    </row>
    <row r="76" spans="1:2" x14ac:dyDescent="0.2">
      <c r="A76" s="1217" t="s">
        <v>318</v>
      </c>
      <c r="B76" s="810" t="s">
        <v>319</v>
      </c>
    </row>
    <row r="77" spans="1:2" x14ac:dyDescent="0.2">
      <c r="A77" s="1217"/>
      <c r="B77" s="808"/>
    </row>
    <row r="78" spans="1:2" ht="30" x14ac:dyDescent="0.2">
      <c r="A78" s="1217" t="s">
        <v>320</v>
      </c>
      <c r="B78" s="808" t="s">
        <v>321</v>
      </c>
    </row>
    <row r="79" spans="1:2" x14ac:dyDescent="0.2">
      <c r="A79" s="1217"/>
      <c r="B79" s="808"/>
    </row>
    <row r="80" spans="1:2" ht="30" x14ac:dyDescent="0.2">
      <c r="A80" s="1217" t="s">
        <v>322</v>
      </c>
      <c r="B80" s="810" t="s">
        <v>323</v>
      </c>
    </row>
    <row r="81" spans="1:2" x14ac:dyDescent="0.2">
      <c r="A81" s="1217"/>
      <c r="B81" s="808"/>
    </row>
    <row r="82" spans="1:2" ht="30" x14ac:dyDescent="0.2">
      <c r="A82" s="1217" t="s">
        <v>324</v>
      </c>
      <c r="B82" s="808" t="s">
        <v>325</v>
      </c>
    </row>
    <row r="83" spans="1:2" x14ac:dyDescent="0.2">
      <c r="A83" s="1217"/>
      <c r="B83" s="808"/>
    </row>
    <row r="84" spans="1:2" x14ac:dyDescent="0.2">
      <c r="A84" s="1217"/>
      <c r="B84" s="808"/>
    </row>
    <row r="85" spans="1:2" x14ac:dyDescent="0.2">
      <c r="A85" s="1217"/>
      <c r="B85" s="808" t="s">
        <v>26</v>
      </c>
    </row>
    <row r="86" spans="1:2" ht="25.5" x14ac:dyDescent="0.2">
      <c r="A86" s="1217"/>
      <c r="B86" s="811" t="s">
        <v>326</v>
      </c>
    </row>
    <row r="100" spans="1:1" x14ac:dyDescent="0.2">
      <c r="A100" s="544" t="s">
        <v>270</v>
      </c>
    </row>
  </sheetData>
  <phoneticPr fontId="44"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topLeftCell="A37" zoomScaleNormal="100" zoomScaleSheetLayoutView="75" workbookViewId="0">
      <selection activeCell="G50" sqref="G50"/>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5.88671875" customWidth="1"/>
    <col min="7" max="7" width="8.6640625" customWidth="1"/>
    <col min="8" max="8" width="9.5546875" bestFit="1" customWidth="1"/>
  </cols>
  <sheetData>
    <row r="1" spans="1:8" ht="18.75" thickTop="1" x14ac:dyDescent="0.2">
      <c r="A1" s="821" t="s">
        <v>37</v>
      </c>
      <c r="B1" s="444"/>
      <c r="C1" s="444"/>
      <c r="D1" s="444"/>
      <c r="E1" s="444"/>
      <c r="F1" s="444"/>
      <c r="G1" s="444"/>
      <c r="H1" s="445"/>
    </row>
    <row r="2" spans="1:8" ht="15.75" x14ac:dyDescent="0.2">
      <c r="A2" s="382" t="s">
        <v>256</v>
      </c>
      <c r="B2" s="446"/>
      <c r="C2" s="446"/>
      <c r="D2" s="190"/>
      <c r="E2" s="190"/>
      <c r="F2" s="446"/>
      <c r="G2" s="446"/>
      <c r="H2" s="447"/>
    </row>
    <row r="3" spans="1:8" x14ac:dyDescent="0.2">
      <c r="A3" s="448"/>
      <c r="B3" s="1448" t="s">
        <v>36</v>
      </c>
      <c r="C3" s="1448"/>
      <c r="D3" s="823">
        <f>'Input Data'!$D$21</f>
        <v>0</v>
      </c>
      <c r="E3" s="450" t="s">
        <v>191</v>
      </c>
      <c r="F3" s="1452">
        <f>'Input Data'!$D$6</f>
        <v>0</v>
      </c>
      <c r="G3" s="1453"/>
      <c r="H3" s="447"/>
    </row>
    <row r="4" spans="1:8" x14ac:dyDescent="0.2">
      <c r="A4" s="451" t="s">
        <v>38</v>
      </c>
      <c r="B4" s="452" t="s">
        <v>4</v>
      </c>
      <c r="C4" s="446" t="s">
        <v>39</v>
      </c>
      <c r="D4" s="449" t="s">
        <v>38</v>
      </c>
      <c r="E4" s="452" t="s">
        <v>4</v>
      </c>
      <c r="F4" s="446" t="s">
        <v>39</v>
      </c>
      <c r="G4" s="446"/>
      <c r="H4" s="447"/>
    </row>
    <row r="5" spans="1:8" x14ac:dyDescent="0.2">
      <c r="A5" s="453" t="s">
        <v>40</v>
      </c>
      <c r="B5" s="454"/>
      <c r="C5" s="454"/>
      <c r="D5" s="455" t="s">
        <v>41</v>
      </c>
      <c r="E5" s="454"/>
      <c r="F5" s="1449"/>
      <c r="G5" s="1450"/>
      <c r="H5" s="1451"/>
    </row>
    <row r="6" spans="1:8" x14ac:dyDescent="0.2">
      <c r="A6" s="453" t="s">
        <v>42</v>
      </c>
      <c r="B6" s="454"/>
      <c r="C6" s="454"/>
      <c r="D6" s="455" t="s">
        <v>43</v>
      </c>
      <c r="E6" s="456"/>
      <c r="F6" s="1449"/>
      <c r="G6" s="1450"/>
      <c r="H6" s="1451"/>
    </row>
    <row r="7" spans="1:8" x14ac:dyDescent="0.2">
      <c r="A7" s="453" t="s">
        <v>44</v>
      </c>
      <c r="B7" s="456"/>
      <c r="C7" s="454"/>
      <c r="D7" s="455" t="s">
        <v>45</v>
      </c>
      <c r="E7" s="456"/>
      <c r="F7" s="1449"/>
      <c r="G7" s="1450"/>
      <c r="H7" s="1451"/>
    </row>
    <row r="8" spans="1:8" ht="15.75" thickBot="1" x14ac:dyDescent="0.25">
      <c r="A8" s="457"/>
      <c r="B8" s="458"/>
      <c r="C8" s="458"/>
      <c r="D8" s="458"/>
      <c r="E8" s="458"/>
      <c r="F8" s="458"/>
      <c r="G8" s="458"/>
      <c r="H8" s="459"/>
    </row>
    <row r="9" spans="1:8" ht="15.75" thickTop="1" x14ac:dyDescent="0.2">
      <c r="A9" s="460" t="s">
        <v>139</v>
      </c>
      <c r="B9" s="461"/>
      <c r="C9" s="461"/>
      <c r="D9" s="461"/>
      <c r="E9" s="461"/>
      <c r="F9" s="461"/>
      <c r="G9" s="461"/>
      <c r="H9" s="462"/>
    </row>
    <row r="10" spans="1:8" ht="30" x14ac:dyDescent="0.2">
      <c r="A10" s="473" t="s">
        <v>4</v>
      </c>
      <c r="B10" s="474" t="s">
        <v>46</v>
      </c>
      <c r="C10" s="475" t="s">
        <v>29</v>
      </c>
      <c r="D10" s="475" t="s">
        <v>47</v>
      </c>
      <c r="E10" s="476" t="s">
        <v>48</v>
      </c>
      <c r="F10" s="475" t="s">
        <v>10</v>
      </c>
      <c r="G10" s="641" t="s">
        <v>5</v>
      </c>
      <c r="H10" s="642" t="s">
        <v>49</v>
      </c>
    </row>
    <row r="11" spans="1:8" x14ac:dyDescent="0.2">
      <c r="A11" s="463"/>
      <c r="B11" s="464"/>
      <c r="C11" s="465"/>
      <c r="D11" s="465"/>
      <c r="E11" s="465"/>
      <c r="F11" s="1188"/>
      <c r="G11" s="1174"/>
      <c r="H11" s="1175">
        <f t="shared" ref="H11:H19" si="0">F11*G11</f>
        <v>0</v>
      </c>
    </row>
    <row r="12" spans="1:8" x14ac:dyDescent="0.2">
      <c r="A12" s="466"/>
      <c r="B12" s="467"/>
      <c r="C12" s="468"/>
      <c r="D12" s="468"/>
      <c r="E12" s="468"/>
      <c r="F12" s="1189"/>
      <c r="G12" s="1176"/>
      <c r="H12" s="1177">
        <f t="shared" si="0"/>
        <v>0</v>
      </c>
    </row>
    <row r="13" spans="1:8" x14ac:dyDescent="0.2">
      <c r="A13" s="469"/>
      <c r="B13" s="467"/>
      <c r="C13" s="468"/>
      <c r="D13" s="468"/>
      <c r="E13" s="468"/>
      <c r="F13" s="1189"/>
      <c r="G13" s="1176"/>
      <c r="H13" s="1177">
        <f t="shared" si="0"/>
        <v>0</v>
      </c>
    </row>
    <row r="14" spans="1:8" x14ac:dyDescent="0.2">
      <c r="A14" s="469"/>
      <c r="B14" s="467"/>
      <c r="C14" s="468"/>
      <c r="D14" s="468"/>
      <c r="E14" s="468"/>
      <c r="F14" s="1189"/>
      <c r="G14" s="1176"/>
      <c r="H14" s="1177">
        <f t="shared" si="0"/>
        <v>0</v>
      </c>
    </row>
    <row r="15" spans="1:8" x14ac:dyDescent="0.2">
      <c r="A15" s="469"/>
      <c r="B15" s="467"/>
      <c r="C15" s="468"/>
      <c r="D15" s="468"/>
      <c r="E15" s="468"/>
      <c r="F15" s="1189"/>
      <c r="G15" s="1176"/>
      <c r="H15" s="1177">
        <f t="shared" si="0"/>
        <v>0</v>
      </c>
    </row>
    <row r="16" spans="1:8" x14ac:dyDescent="0.2">
      <c r="A16" s="469"/>
      <c r="B16" s="467"/>
      <c r="C16" s="468"/>
      <c r="D16" s="468"/>
      <c r="E16" s="468"/>
      <c r="F16" s="1189"/>
      <c r="G16" s="1176"/>
      <c r="H16" s="1177">
        <f t="shared" si="0"/>
        <v>0</v>
      </c>
    </row>
    <row r="17" spans="1:8" x14ac:dyDescent="0.2">
      <c r="A17" s="469"/>
      <c r="B17" s="467"/>
      <c r="C17" s="468"/>
      <c r="D17" s="468"/>
      <c r="E17" s="468"/>
      <c r="F17" s="1189"/>
      <c r="G17" s="1176"/>
      <c r="H17" s="1177">
        <f t="shared" si="0"/>
        <v>0</v>
      </c>
    </row>
    <row r="18" spans="1:8" x14ac:dyDescent="0.2">
      <c r="A18" s="469"/>
      <c r="B18" s="467"/>
      <c r="C18" s="468"/>
      <c r="D18" s="468"/>
      <c r="E18" s="468"/>
      <c r="F18" s="1189"/>
      <c r="G18" s="1176"/>
      <c r="H18" s="1177">
        <f t="shared" si="0"/>
        <v>0</v>
      </c>
    </row>
    <row r="19" spans="1:8" x14ac:dyDescent="0.2">
      <c r="A19" s="469"/>
      <c r="B19" s="467"/>
      <c r="C19" s="468"/>
      <c r="D19" s="468"/>
      <c r="E19" s="468"/>
      <c r="F19" s="1189"/>
      <c r="G19" s="1176"/>
      <c r="H19" s="1177">
        <f t="shared" si="0"/>
        <v>0</v>
      </c>
    </row>
    <row r="20" spans="1:8" x14ac:dyDescent="0.2">
      <c r="A20" s="469"/>
      <c r="B20" s="467"/>
      <c r="C20" s="468"/>
      <c r="D20" s="468"/>
      <c r="E20" s="468"/>
      <c r="F20" s="1189"/>
      <c r="G20" s="1176"/>
      <c r="H20" s="1177">
        <f>F20*G20</f>
        <v>0</v>
      </c>
    </row>
    <row r="21" spans="1:8" x14ac:dyDescent="0.2">
      <c r="A21" s="470"/>
      <c r="B21" s="471"/>
      <c r="C21" s="471"/>
      <c r="D21" s="471"/>
      <c r="E21" s="471"/>
      <c r="F21" s="1190"/>
      <c r="G21" s="1178" t="s">
        <v>242</v>
      </c>
      <c r="H21" s="1179">
        <f>SUM(H11:H20)</f>
        <v>0</v>
      </c>
    </row>
    <row r="22" spans="1:8" x14ac:dyDescent="0.2">
      <c r="A22" s="448"/>
      <c r="B22" s="446"/>
      <c r="C22" s="446"/>
      <c r="D22" s="446"/>
      <c r="E22" s="446"/>
      <c r="F22" s="1191"/>
      <c r="G22" s="638"/>
      <c r="H22" s="639"/>
    </row>
    <row r="23" spans="1:8" x14ac:dyDescent="0.2">
      <c r="A23" s="448"/>
      <c r="B23" s="446"/>
      <c r="C23" s="446"/>
      <c r="D23" s="446"/>
      <c r="E23" s="446"/>
      <c r="F23" s="1191"/>
      <c r="G23" s="638"/>
      <c r="H23" s="639"/>
    </row>
    <row r="24" spans="1:8" x14ac:dyDescent="0.2">
      <c r="A24" s="472" t="s">
        <v>138</v>
      </c>
      <c r="B24" s="461"/>
      <c r="C24" s="461"/>
      <c r="D24" s="461"/>
      <c r="E24" s="461" t="s">
        <v>137</v>
      </c>
      <c r="F24" s="1192"/>
      <c r="G24" s="640"/>
      <c r="H24" s="462"/>
    </row>
    <row r="25" spans="1:8" ht="30" x14ac:dyDescent="0.2">
      <c r="A25" s="473" t="s">
        <v>4</v>
      </c>
      <c r="B25" s="474" t="s">
        <v>46</v>
      </c>
      <c r="C25" s="475" t="s">
        <v>29</v>
      </c>
      <c r="D25" s="475" t="s">
        <v>47</v>
      </c>
      <c r="E25" s="476" t="s">
        <v>48</v>
      </c>
      <c r="F25" s="1202" t="s">
        <v>10</v>
      </c>
      <c r="G25" s="641" t="s">
        <v>5</v>
      </c>
      <c r="H25" s="642" t="s">
        <v>49</v>
      </c>
    </row>
    <row r="26" spans="1:8" x14ac:dyDescent="0.2">
      <c r="A26" s="407"/>
      <c r="B26" s="373"/>
      <c r="C26" s="319"/>
      <c r="D26" s="319"/>
      <c r="E26" s="319"/>
      <c r="F26" s="1193"/>
      <c r="G26" s="357"/>
      <c r="H26" s="401">
        <f>F26*G26</f>
        <v>0</v>
      </c>
    </row>
    <row r="27" spans="1:8" x14ac:dyDescent="0.2">
      <c r="A27" s="477"/>
      <c r="B27" s="337"/>
      <c r="C27" s="321"/>
      <c r="D27" s="321"/>
      <c r="E27" s="321"/>
      <c r="F27" s="1194"/>
      <c r="G27" s="1167"/>
      <c r="H27" s="393">
        <f t="shared" ref="H27:H35" si="1">F27*G27</f>
        <v>0</v>
      </c>
    </row>
    <row r="28" spans="1:8" x14ac:dyDescent="0.2">
      <c r="A28" s="408"/>
      <c r="B28" s="337"/>
      <c r="C28" s="321"/>
      <c r="D28" s="321"/>
      <c r="E28" s="321"/>
      <c r="F28" s="1194"/>
      <c r="G28" s="1167"/>
      <c r="H28" s="393">
        <f t="shared" si="1"/>
        <v>0</v>
      </c>
    </row>
    <row r="29" spans="1:8" x14ac:dyDescent="0.2">
      <c r="A29" s="408"/>
      <c r="B29" s="337"/>
      <c r="C29" s="321"/>
      <c r="D29" s="321"/>
      <c r="E29" s="321"/>
      <c r="F29" s="1194"/>
      <c r="G29" s="1167"/>
      <c r="H29" s="393">
        <f t="shared" si="1"/>
        <v>0</v>
      </c>
    </row>
    <row r="30" spans="1:8" x14ac:dyDescent="0.2">
      <c r="A30" s="408"/>
      <c r="B30" s="337"/>
      <c r="C30" s="321"/>
      <c r="D30" s="321"/>
      <c r="E30" s="321"/>
      <c r="F30" s="1194"/>
      <c r="G30" s="1167"/>
      <c r="H30" s="393">
        <f t="shared" si="1"/>
        <v>0</v>
      </c>
    </row>
    <row r="31" spans="1:8" x14ac:dyDescent="0.2">
      <c r="A31" s="408"/>
      <c r="B31" s="337"/>
      <c r="C31" s="321"/>
      <c r="D31" s="321"/>
      <c r="E31" s="321"/>
      <c r="F31" s="1194"/>
      <c r="G31" s="1167"/>
      <c r="H31" s="393">
        <f t="shared" si="1"/>
        <v>0</v>
      </c>
    </row>
    <row r="32" spans="1:8" x14ac:dyDescent="0.2">
      <c r="A32" s="408"/>
      <c r="B32" s="337"/>
      <c r="C32" s="321"/>
      <c r="D32" s="321"/>
      <c r="E32" s="321"/>
      <c r="F32" s="1194"/>
      <c r="G32" s="1167"/>
      <c r="H32" s="393">
        <f t="shared" si="1"/>
        <v>0</v>
      </c>
    </row>
    <row r="33" spans="1:8" x14ac:dyDescent="0.2">
      <c r="A33" s="408"/>
      <c r="B33" s="337"/>
      <c r="C33" s="321"/>
      <c r="D33" s="321"/>
      <c r="E33" s="321"/>
      <c r="F33" s="1194"/>
      <c r="G33" s="1167"/>
      <c r="H33" s="393">
        <f t="shared" si="1"/>
        <v>0</v>
      </c>
    </row>
    <row r="34" spans="1:8" x14ac:dyDescent="0.2">
      <c r="A34" s="408"/>
      <c r="B34" s="337"/>
      <c r="C34" s="321"/>
      <c r="D34" s="321"/>
      <c r="E34" s="321"/>
      <c r="F34" s="1194"/>
      <c r="G34" s="1167"/>
      <c r="H34" s="393">
        <f t="shared" si="1"/>
        <v>0</v>
      </c>
    </row>
    <row r="35" spans="1:8" x14ac:dyDescent="0.2">
      <c r="A35" s="478"/>
      <c r="B35" s="376"/>
      <c r="C35" s="375"/>
      <c r="D35" s="375"/>
      <c r="E35" s="375"/>
      <c r="F35" s="1195"/>
      <c r="G35" s="1180"/>
      <c r="H35" s="1181">
        <f t="shared" si="1"/>
        <v>0</v>
      </c>
    </row>
    <row r="36" spans="1:8" ht="15.75" thickBot="1" x14ac:dyDescent="0.25">
      <c r="A36" s="479"/>
      <c r="B36" s="480"/>
      <c r="C36" s="481"/>
      <c r="D36" s="481"/>
      <c r="E36" s="481"/>
      <c r="F36" s="1196"/>
      <c r="G36" s="1182"/>
      <c r="H36" s="347">
        <f>F36*G36</f>
        <v>0</v>
      </c>
    </row>
    <row r="37" spans="1:8" ht="15.75" thickTop="1" x14ac:dyDescent="0.2">
      <c r="A37" s="482"/>
      <c r="B37" s="363"/>
      <c r="C37" s="363"/>
      <c r="D37" s="363"/>
      <c r="E37" s="363"/>
      <c r="F37" s="1197"/>
      <c r="G37" s="1183" t="s">
        <v>243</v>
      </c>
      <c r="H37" s="397">
        <f>SUM(H26:H36)</f>
        <v>0</v>
      </c>
    </row>
    <row r="38" spans="1:8" ht="15.75" thickBot="1" x14ac:dyDescent="0.25">
      <c r="A38" s="483"/>
      <c r="B38" s="364"/>
      <c r="C38" s="364"/>
      <c r="D38" s="364"/>
      <c r="E38" s="364"/>
      <c r="F38" s="1198"/>
      <c r="G38" s="643"/>
      <c r="H38" s="644"/>
    </row>
    <row r="39" spans="1:8" x14ac:dyDescent="0.2">
      <c r="A39" s="484"/>
      <c r="B39" s="485"/>
      <c r="C39" s="485"/>
      <c r="D39" s="485"/>
      <c r="E39" s="485"/>
      <c r="F39" s="1199"/>
      <c r="G39" s="645"/>
      <c r="H39" s="637"/>
    </row>
    <row r="40" spans="1:8" x14ac:dyDescent="0.2">
      <c r="A40" s="448"/>
      <c r="B40" s="446"/>
      <c r="C40" s="446"/>
      <c r="D40" s="446"/>
      <c r="E40" s="446"/>
      <c r="F40" s="1191"/>
      <c r="G40" s="638"/>
      <c r="H40" s="639"/>
    </row>
    <row r="41" spans="1:8" x14ac:dyDescent="0.2">
      <c r="A41" s="460" t="s">
        <v>252</v>
      </c>
      <c r="B41" s="461"/>
      <c r="C41" s="461"/>
      <c r="D41" s="461"/>
      <c r="E41" s="461"/>
      <c r="F41" s="1192"/>
      <c r="G41" s="640"/>
      <c r="H41" s="462"/>
    </row>
    <row r="42" spans="1:8" ht="30" x14ac:dyDescent="0.2">
      <c r="A42" s="473" t="s">
        <v>4</v>
      </c>
      <c r="B42" s="474" t="s">
        <v>46</v>
      </c>
      <c r="C42" s="475" t="s">
        <v>29</v>
      </c>
      <c r="D42" s="475" t="s">
        <v>47</v>
      </c>
      <c r="E42" s="476" t="s">
        <v>48</v>
      </c>
      <c r="F42" s="1202" t="s">
        <v>10</v>
      </c>
      <c r="G42" s="641" t="s">
        <v>5</v>
      </c>
      <c r="H42" s="642" t="s">
        <v>49</v>
      </c>
    </row>
    <row r="43" spans="1:8" x14ac:dyDescent="0.2">
      <c r="A43" s="463"/>
      <c r="B43" s="464"/>
      <c r="C43" s="465"/>
      <c r="D43" s="465"/>
      <c r="E43" s="465"/>
      <c r="F43" s="1188"/>
      <c r="G43" s="1174"/>
      <c r="H43" s="1175">
        <f t="shared" ref="H43:H55" si="2">F43*G43</f>
        <v>0</v>
      </c>
    </row>
    <row r="44" spans="1:8" x14ac:dyDescent="0.2">
      <c r="A44" s="466"/>
      <c r="B44" s="467"/>
      <c r="C44" s="468"/>
      <c r="D44" s="468"/>
      <c r="E44" s="468"/>
      <c r="F44" s="1189"/>
      <c r="G44" s="1176"/>
      <c r="H44" s="1177">
        <f t="shared" si="2"/>
        <v>0</v>
      </c>
    </row>
    <row r="45" spans="1:8" x14ac:dyDescent="0.2">
      <c r="A45" s="469"/>
      <c r="B45" s="467"/>
      <c r="C45" s="468"/>
      <c r="D45" s="468"/>
      <c r="E45" s="468"/>
      <c r="F45" s="1189"/>
      <c r="G45" s="1176"/>
      <c r="H45" s="1177">
        <f t="shared" si="2"/>
        <v>0</v>
      </c>
    </row>
    <row r="46" spans="1:8" x14ac:dyDescent="0.2">
      <c r="A46" s="469"/>
      <c r="B46" s="467"/>
      <c r="C46" s="468"/>
      <c r="D46" s="468"/>
      <c r="E46" s="468"/>
      <c r="F46" s="1189"/>
      <c r="G46" s="1176"/>
      <c r="H46" s="1177">
        <f t="shared" si="2"/>
        <v>0</v>
      </c>
    </row>
    <row r="47" spans="1:8" x14ac:dyDescent="0.2">
      <c r="A47" s="469"/>
      <c r="B47" s="467"/>
      <c r="C47" s="468"/>
      <c r="D47" s="468"/>
      <c r="E47" s="468"/>
      <c r="F47" s="1189"/>
      <c r="G47" s="1176"/>
      <c r="H47" s="1177">
        <f t="shared" si="2"/>
        <v>0</v>
      </c>
    </row>
    <row r="48" spans="1:8" x14ac:dyDescent="0.2">
      <c r="A48" s="469"/>
      <c r="B48" s="467"/>
      <c r="C48" s="468"/>
      <c r="D48" s="468"/>
      <c r="E48" s="468"/>
      <c r="F48" s="1189"/>
      <c r="G48" s="1176"/>
      <c r="H48" s="1177">
        <f t="shared" si="2"/>
        <v>0</v>
      </c>
    </row>
    <row r="49" spans="1:8" x14ac:dyDescent="0.2">
      <c r="A49" s="469"/>
      <c r="B49" s="467"/>
      <c r="C49" s="468"/>
      <c r="D49" s="468"/>
      <c r="E49" s="468"/>
      <c r="F49" s="1189"/>
      <c r="G49" s="1176"/>
      <c r="H49" s="1177">
        <f t="shared" si="2"/>
        <v>0</v>
      </c>
    </row>
    <row r="50" spans="1:8" x14ac:dyDescent="0.2">
      <c r="A50" s="469"/>
      <c r="B50" s="467"/>
      <c r="C50" s="468"/>
      <c r="D50" s="468"/>
      <c r="E50" s="468"/>
      <c r="F50" s="1189"/>
      <c r="G50" s="1176"/>
      <c r="H50" s="1177">
        <f t="shared" si="2"/>
        <v>0</v>
      </c>
    </row>
    <row r="51" spans="1:8" x14ac:dyDescent="0.2">
      <c r="A51" s="469"/>
      <c r="B51" s="467"/>
      <c r="C51" s="468"/>
      <c r="D51" s="468"/>
      <c r="E51" s="468"/>
      <c r="F51" s="1189"/>
      <c r="G51" s="1176"/>
      <c r="H51" s="1177">
        <f t="shared" si="2"/>
        <v>0</v>
      </c>
    </row>
    <row r="52" spans="1:8" x14ac:dyDescent="0.2">
      <c r="A52" s="469"/>
      <c r="B52" s="467"/>
      <c r="C52" s="468"/>
      <c r="D52" s="468"/>
      <c r="E52" s="468"/>
      <c r="F52" s="1189"/>
      <c r="G52" s="1176"/>
      <c r="H52" s="1177">
        <f t="shared" si="2"/>
        <v>0</v>
      </c>
    </row>
    <row r="53" spans="1:8" x14ac:dyDescent="0.2">
      <c r="A53" s="469"/>
      <c r="B53" s="467"/>
      <c r="C53" s="468"/>
      <c r="D53" s="468"/>
      <c r="E53" s="468"/>
      <c r="F53" s="1189"/>
      <c r="G53" s="1176"/>
      <c r="H53" s="1177">
        <f t="shared" si="2"/>
        <v>0</v>
      </c>
    </row>
    <row r="54" spans="1:8" x14ac:dyDescent="0.2">
      <c r="A54" s="469"/>
      <c r="B54" s="467"/>
      <c r="C54" s="468"/>
      <c r="D54" s="468"/>
      <c r="E54" s="468"/>
      <c r="F54" s="1189"/>
      <c r="G54" s="1176"/>
      <c r="H54" s="1177">
        <f t="shared" si="2"/>
        <v>0</v>
      </c>
    </row>
    <row r="55" spans="1:8" x14ac:dyDescent="0.2">
      <c r="A55" s="486"/>
      <c r="B55" s="487"/>
      <c r="C55" s="488"/>
      <c r="D55" s="488"/>
      <c r="E55" s="488"/>
      <c r="F55" s="1200"/>
      <c r="G55" s="1184"/>
      <c r="H55" s="1185">
        <f t="shared" si="2"/>
        <v>0</v>
      </c>
    </row>
    <row r="56" spans="1:8" ht="15.75" thickBot="1" x14ac:dyDescent="0.25">
      <c r="A56" s="489"/>
      <c r="B56" s="490"/>
      <c r="C56" s="491"/>
      <c r="D56" s="491"/>
      <c r="E56" s="491"/>
      <c r="F56" s="1201"/>
      <c r="G56" s="1186"/>
      <c r="H56" s="1187">
        <f>F56*G56</f>
        <v>0</v>
      </c>
    </row>
    <row r="57" spans="1:8" ht="15.75" thickTop="1" x14ac:dyDescent="0.2">
      <c r="A57" s="470"/>
      <c r="B57" s="471"/>
      <c r="C57" s="471"/>
      <c r="D57" s="471"/>
      <c r="E57" s="471"/>
      <c r="F57" s="471"/>
      <c r="G57" s="1178" t="s">
        <v>244</v>
      </c>
      <c r="H57" s="1179">
        <f>SUM(H43:H56)</f>
        <v>0</v>
      </c>
    </row>
    <row r="58" spans="1:8" ht="15.75" thickBot="1" x14ac:dyDescent="0.25">
      <c r="A58" s="492"/>
      <c r="B58" s="493"/>
      <c r="C58" s="493"/>
      <c r="D58" s="493"/>
      <c r="E58" s="493"/>
      <c r="F58" s="493"/>
      <c r="G58" s="646"/>
      <c r="H58" s="647"/>
    </row>
    <row r="59" spans="1:8" ht="16.5" thickTop="1" x14ac:dyDescent="0.25">
      <c r="A59" s="58"/>
      <c r="B59" s="15"/>
      <c r="C59" s="15"/>
      <c r="D59" s="15"/>
      <c r="E59" s="15"/>
      <c r="F59" s="15"/>
      <c r="G59" s="15"/>
      <c r="H59" s="59"/>
    </row>
    <row r="60" spans="1:8" x14ac:dyDescent="0.2">
      <c r="A60" s="14"/>
      <c r="B60" s="14"/>
      <c r="C60" s="14"/>
      <c r="D60" s="14"/>
      <c r="E60" s="14"/>
      <c r="F60" s="14"/>
      <c r="G60" s="14"/>
      <c r="H60" s="14"/>
    </row>
    <row r="61" spans="1:8" ht="15.75" x14ac:dyDescent="0.25">
      <c r="A61" s="15"/>
      <c r="B61" s="15"/>
      <c r="C61" s="15"/>
      <c r="D61" s="15"/>
      <c r="E61" s="15"/>
      <c r="F61" s="15"/>
      <c r="G61" s="15"/>
      <c r="H61" s="59"/>
    </row>
    <row r="62" spans="1:8" ht="15.75" x14ac:dyDescent="0.25">
      <c r="A62" s="15"/>
      <c r="B62" s="15"/>
      <c r="C62" s="15"/>
      <c r="D62" s="15"/>
      <c r="E62" s="15"/>
      <c r="F62" s="15"/>
      <c r="G62" s="15"/>
      <c r="H62" s="59"/>
    </row>
  </sheetData>
  <mergeCells count="5">
    <mergeCell ref="B3:C3"/>
    <mergeCell ref="F5:H5"/>
    <mergeCell ref="F6:H6"/>
    <mergeCell ref="F7:H7"/>
    <mergeCell ref="F3:G3"/>
  </mergeCells>
  <phoneticPr fontId="44" type="noConversion"/>
  <printOptions horizontalCentered="1"/>
  <pageMargins left="0.55118110236220474" right="0.55118110236220474" top="0.78740157480314965" bottom="0.78740157480314965" header="0.51181102362204722" footer="0.51181102362204722"/>
  <pageSetup paperSize="9" scale="78" orientation="portrait" horizontalDpi="300" verticalDpi="300" r:id="rId1"/>
  <headerFooter alignWithMargins="0">
    <oddFooter>&amp;L&amp;8&amp;F (Rev 1 of 310805)&amp;C&amp;8&amp;A&amp;R&amp;8PRINT DATE: &amp;D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H59"/>
  <sheetViews>
    <sheetView tabSelected="1" zoomScaleNormal="100" zoomScaleSheetLayoutView="75" workbookViewId="0">
      <selection activeCell="G7" sqref="G7"/>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9.44140625" bestFit="1" customWidth="1"/>
    <col min="8" max="8" width="10.88671875" customWidth="1"/>
  </cols>
  <sheetData>
    <row r="1" spans="1:8" ht="20.25" customHeight="1" thickTop="1" x14ac:dyDescent="0.2">
      <c r="A1" s="821" t="s">
        <v>84</v>
      </c>
      <c r="B1" s="309"/>
      <c r="C1" s="309"/>
      <c r="D1" s="309"/>
      <c r="E1" s="309"/>
      <c r="F1" s="309"/>
      <c r="G1" s="309"/>
      <c r="H1" s="310"/>
    </row>
    <row r="2" spans="1:8" ht="15.75" x14ac:dyDescent="0.2">
      <c r="A2" s="382" t="s">
        <v>256</v>
      </c>
      <c r="B2" s="190"/>
      <c r="C2" s="190"/>
      <c r="D2" s="190"/>
      <c r="E2" s="381" t="s">
        <v>257</v>
      </c>
      <c r="F2" s="190"/>
      <c r="G2" s="190"/>
      <c r="H2" s="127"/>
    </row>
    <row r="3" spans="1:8" ht="15.75" thickBot="1" x14ac:dyDescent="0.25">
      <c r="A3" s="1397" t="s">
        <v>36</v>
      </c>
      <c r="B3" s="1398"/>
      <c r="C3" s="823">
        <f>'Input Data'!$D$21</f>
        <v>0</v>
      </c>
      <c r="D3" s="348" t="s">
        <v>191</v>
      </c>
      <c r="E3" s="820">
        <f>'Input Data'!$D$6</f>
        <v>0</v>
      </c>
      <c r="F3" s="349"/>
      <c r="G3" s="349"/>
      <c r="H3" s="350"/>
    </row>
    <row r="4" spans="1:8" ht="15.75" thickTop="1" x14ac:dyDescent="0.2">
      <c r="A4" s="371"/>
      <c r="B4" s="328"/>
      <c r="C4" s="312"/>
      <c r="D4" s="312"/>
      <c r="E4" s="312"/>
      <c r="F4" s="190"/>
      <c r="G4" s="190"/>
      <c r="H4" s="127"/>
    </row>
    <row r="5" spans="1:8" x14ac:dyDescent="0.2">
      <c r="A5" s="403" t="s">
        <v>85</v>
      </c>
      <c r="B5" s="316"/>
      <c r="C5" s="316"/>
      <c r="D5" s="316"/>
      <c r="E5" s="316"/>
      <c r="F5" s="316"/>
      <c r="G5" s="316"/>
      <c r="H5" s="399"/>
    </row>
    <row r="6" spans="1:8" ht="30" x14ac:dyDescent="0.2">
      <c r="A6" s="415" t="s">
        <v>86</v>
      </c>
      <c r="B6" s="317" t="s">
        <v>46</v>
      </c>
      <c r="C6" s="333" t="s">
        <v>29</v>
      </c>
      <c r="D6" s="351"/>
      <c r="E6" s="317" t="s">
        <v>87</v>
      </c>
      <c r="F6" s="317" t="s">
        <v>88</v>
      </c>
      <c r="G6" s="317" t="s">
        <v>5</v>
      </c>
      <c r="H6" s="389" t="s">
        <v>8</v>
      </c>
    </row>
    <row r="7" spans="1:8" x14ac:dyDescent="0.2">
      <c r="A7" s="407"/>
      <c r="B7" s="319"/>
      <c r="C7" s="335"/>
      <c r="D7" s="352"/>
      <c r="E7" s="319"/>
      <c r="F7" s="319"/>
      <c r="G7" s="357"/>
      <c r="H7" s="401">
        <f t="shared" ref="H7:H16" si="0">F7*G7</f>
        <v>0</v>
      </c>
    </row>
    <row r="8" spans="1:8" x14ac:dyDescent="0.2">
      <c r="A8" s="408"/>
      <c r="B8" s="321"/>
      <c r="C8" s="337"/>
      <c r="D8" s="353"/>
      <c r="E8" s="321"/>
      <c r="F8" s="321"/>
      <c r="G8" s="1167"/>
      <c r="H8" s="393">
        <f t="shared" si="0"/>
        <v>0</v>
      </c>
    </row>
    <row r="9" spans="1:8" x14ac:dyDescent="0.2">
      <c r="A9" s="408"/>
      <c r="B9" s="321"/>
      <c r="C9" s="337"/>
      <c r="D9" s="353"/>
      <c r="E9" s="321"/>
      <c r="F9" s="321"/>
      <c r="G9" s="1167"/>
      <c r="H9" s="393">
        <f t="shared" si="0"/>
        <v>0</v>
      </c>
    </row>
    <row r="10" spans="1:8" x14ac:dyDescent="0.2">
      <c r="A10" s="408"/>
      <c r="B10" s="321"/>
      <c r="C10" s="337"/>
      <c r="D10" s="353"/>
      <c r="E10" s="321"/>
      <c r="F10" s="321"/>
      <c r="G10" s="1167"/>
      <c r="H10" s="393">
        <f t="shared" si="0"/>
        <v>0</v>
      </c>
    </row>
    <row r="11" spans="1:8" x14ac:dyDescent="0.2">
      <c r="A11" s="408"/>
      <c r="B11" s="321"/>
      <c r="C11" s="337"/>
      <c r="D11" s="353"/>
      <c r="E11" s="321"/>
      <c r="F11" s="321"/>
      <c r="G11" s="1167"/>
      <c r="H11" s="393">
        <f t="shared" si="0"/>
        <v>0</v>
      </c>
    </row>
    <row r="12" spans="1:8" x14ac:dyDescent="0.2">
      <c r="A12" s="408"/>
      <c r="B12" s="321"/>
      <c r="C12" s="337"/>
      <c r="D12" s="353"/>
      <c r="E12" s="321"/>
      <c r="F12" s="321"/>
      <c r="G12" s="1167"/>
      <c r="H12" s="393">
        <f t="shared" si="0"/>
        <v>0</v>
      </c>
    </row>
    <row r="13" spans="1:8" x14ac:dyDescent="0.2">
      <c r="A13" s="408"/>
      <c r="B13" s="321"/>
      <c r="C13" s="337"/>
      <c r="D13" s="353"/>
      <c r="E13" s="321"/>
      <c r="F13" s="321"/>
      <c r="G13" s="1167"/>
      <c r="H13" s="393">
        <f t="shared" si="0"/>
        <v>0</v>
      </c>
    </row>
    <row r="14" spans="1:8" x14ac:dyDescent="0.2">
      <c r="A14" s="408"/>
      <c r="B14" s="321"/>
      <c r="C14" s="337"/>
      <c r="D14" s="353"/>
      <c r="E14" s="321"/>
      <c r="F14" s="321"/>
      <c r="G14" s="1167"/>
      <c r="H14" s="393">
        <f t="shared" si="0"/>
        <v>0</v>
      </c>
    </row>
    <row r="15" spans="1:8" x14ac:dyDescent="0.2">
      <c r="A15" s="408"/>
      <c r="B15" s="321"/>
      <c r="C15" s="337"/>
      <c r="D15" s="353"/>
      <c r="E15" s="321"/>
      <c r="F15" s="321"/>
      <c r="G15" s="1167"/>
      <c r="H15" s="393">
        <f t="shared" si="0"/>
        <v>0</v>
      </c>
    </row>
    <row r="16" spans="1:8" ht="15.75" thickBot="1" x14ac:dyDescent="0.25">
      <c r="A16" s="409"/>
      <c r="B16" s="323"/>
      <c r="C16" s="338"/>
      <c r="D16" s="354"/>
      <c r="E16" s="323"/>
      <c r="F16" s="323"/>
      <c r="G16" s="1168"/>
      <c r="H16" s="395">
        <f t="shared" si="0"/>
        <v>0</v>
      </c>
    </row>
    <row r="17" spans="1:8" ht="15.75" thickBot="1" x14ac:dyDescent="0.25">
      <c r="A17" s="653"/>
      <c r="B17" s="654"/>
      <c r="C17" s="654"/>
      <c r="D17" s="654"/>
      <c r="E17" s="654"/>
      <c r="F17" s="654"/>
      <c r="G17" s="1203" t="s">
        <v>89</v>
      </c>
      <c r="H17" s="347">
        <f>SUM(H7:H16)</f>
        <v>0</v>
      </c>
    </row>
    <row r="18" spans="1:8" ht="15.75" thickTop="1" x14ac:dyDescent="0.2">
      <c r="A18" s="424"/>
      <c r="B18" s="190"/>
      <c r="C18" s="190"/>
      <c r="D18" s="190"/>
      <c r="E18" s="190"/>
      <c r="F18" s="190"/>
      <c r="G18" s="190"/>
      <c r="H18" s="127"/>
    </row>
    <row r="19" spans="1:8" x14ac:dyDescent="0.2">
      <c r="A19" s="403" t="s">
        <v>90</v>
      </c>
      <c r="B19" s="327"/>
      <c r="C19" s="327"/>
      <c r="D19" s="327"/>
      <c r="E19" s="327"/>
      <c r="F19" s="327"/>
      <c r="G19" s="327"/>
      <c r="H19" s="388"/>
    </row>
    <row r="20" spans="1:8" ht="45" x14ac:dyDescent="0.2">
      <c r="A20" s="415" t="s">
        <v>4</v>
      </c>
      <c r="B20" s="333" t="s">
        <v>46</v>
      </c>
      <c r="C20" s="355"/>
      <c r="D20" s="333" t="s">
        <v>29</v>
      </c>
      <c r="E20" s="351"/>
      <c r="F20" s="317" t="s">
        <v>502</v>
      </c>
      <c r="G20" s="317" t="s">
        <v>91</v>
      </c>
      <c r="H20" s="389" t="s">
        <v>8</v>
      </c>
    </row>
    <row r="21" spans="1:8" x14ac:dyDescent="0.2">
      <c r="A21" s="407"/>
      <c r="B21" s="335"/>
      <c r="C21" s="356"/>
      <c r="D21" s="335"/>
      <c r="E21" s="352"/>
      <c r="F21" s="1214"/>
      <c r="G21" s="357"/>
      <c r="H21" s="401">
        <f t="shared" ref="H21:H30" si="1">F21*G21</f>
        <v>0</v>
      </c>
    </row>
    <row r="22" spans="1:8" x14ac:dyDescent="0.2">
      <c r="A22" s="408"/>
      <c r="B22" s="337"/>
      <c r="C22" s="358"/>
      <c r="D22" s="337"/>
      <c r="E22" s="353"/>
      <c r="F22" s="1215"/>
      <c r="G22" s="1167"/>
      <c r="H22" s="393">
        <f t="shared" si="1"/>
        <v>0</v>
      </c>
    </row>
    <row r="23" spans="1:8" x14ac:dyDescent="0.2">
      <c r="A23" s="408"/>
      <c r="B23" s="337"/>
      <c r="C23" s="358"/>
      <c r="D23" s="337"/>
      <c r="E23" s="353"/>
      <c r="F23" s="1215"/>
      <c r="G23" s="1167"/>
      <c r="H23" s="393">
        <f t="shared" si="1"/>
        <v>0</v>
      </c>
    </row>
    <row r="24" spans="1:8" x14ac:dyDescent="0.2">
      <c r="A24" s="408"/>
      <c r="B24" s="337"/>
      <c r="C24" s="358"/>
      <c r="D24" s="337"/>
      <c r="E24" s="353"/>
      <c r="F24" s="1215"/>
      <c r="G24" s="1167"/>
      <c r="H24" s="393">
        <f t="shared" si="1"/>
        <v>0</v>
      </c>
    </row>
    <row r="25" spans="1:8" x14ac:dyDescent="0.2">
      <c r="A25" s="408"/>
      <c r="B25" s="337"/>
      <c r="C25" s="358"/>
      <c r="D25" s="337"/>
      <c r="E25" s="353"/>
      <c r="F25" s="1215"/>
      <c r="G25" s="1167"/>
      <c r="H25" s="393">
        <f t="shared" si="1"/>
        <v>0</v>
      </c>
    </row>
    <row r="26" spans="1:8" x14ac:dyDescent="0.2">
      <c r="A26" s="408"/>
      <c r="B26" s="337"/>
      <c r="C26" s="358"/>
      <c r="D26" s="337"/>
      <c r="E26" s="353"/>
      <c r="F26" s="1215"/>
      <c r="G26" s="1167"/>
      <c r="H26" s="393">
        <f t="shared" si="1"/>
        <v>0</v>
      </c>
    </row>
    <row r="27" spans="1:8" x14ac:dyDescent="0.2">
      <c r="A27" s="408"/>
      <c r="B27" s="337"/>
      <c r="C27" s="358"/>
      <c r="D27" s="337"/>
      <c r="E27" s="353"/>
      <c r="F27" s="1215"/>
      <c r="G27" s="1167"/>
      <c r="H27" s="393">
        <f t="shared" si="1"/>
        <v>0</v>
      </c>
    </row>
    <row r="28" spans="1:8" x14ac:dyDescent="0.2">
      <c r="A28" s="408"/>
      <c r="B28" s="337"/>
      <c r="C28" s="358"/>
      <c r="D28" s="337"/>
      <c r="E28" s="353"/>
      <c r="F28" s="1215"/>
      <c r="G28" s="1167"/>
      <c r="H28" s="393">
        <f t="shared" si="1"/>
        <v>0</v>
      </c>
    </row>
    <row r="29" spans="1:8" x14ac:dyDescent="0.2">
      <c r="A29" s="408"/>
      <c r="B29" s="337"/>
      <c r="C29" s="358"/>
      <c r="D29" s="337"/>
      <c r="E29" s="353"/>
      <c r="F29" s="1215"/>
      <c r="G29" s="1167"/>
      <c r="H29" s="393">
        <f t="shared" si="1"/>
        <v>0</v>
      </c>
    </row>
    <row r="30" spans="1:8" ht="15.75" thickBot="1" x14ac:dyDescent="0.25">
      <c r="A30" s="409"/>
      <c r="B30" s="338"/>
      <c r="C30" s="359"/>
      <c r="D30" s="338"/>
      <c r="E30" s="354"/>
      <c r="F30" s="1216"/>
      <c r="G30" s="1168"/>
      <c r="H30" s="395">
        <f t="shared" si="1"/>
        <v>0</v>
      </c>
    </row>
    <row r="31" spans="1:8" x14ac:dyDescent="0.2">
      <c r="A31" s="396"/>
      <c r="B31" s="325"/>
      <c r="C31" s="325"/>
      <c r="D31" s="325"/>
      <c r="E31" s="325"/>
      <c r="F31" s="325"/>
      <c r="G31" s="1170" t="s">
        <v>92</v>
      </c>
      <c r="H31" s="397">
        <f>SUM(H21:H30)</f>
        <v>0</v>
      </c>
    </row>
    <row r="32" spans="1:8" ht="15.75" thickBot="1" x14ac:dyDescent="0.25">
      <c r="A32" s="653"/>
      <c r="B32" s="654"/>
      <c r="C32" s="654"/>
      <c r="D32" s="654"/>
      <c r="E32" s="654"/>
      <c r="F32" s="654"/>
      <c r="G32" s="655"/>
      <c r="H32" s="656"/>
    </row>
    <row r="33" spans="1:8" ht="15.75" thickTop="1" x14ac:dyDescent="0.2">
      <c r="A33" s="412" t="s">
        <v>93</v>
      </c>
      <c r="B33" s="190"/>
      <c r="C33" s="190"/>
      <c r="D33" s="190"/>
      <c r="E33" s="190"/>
      <c r="F33" s="190"/>
      <c r="G33" s="651"/>
      <c r="H33" s="419"/>
    </row>
    <row r="34" spans="1:8" ht="45" x14ac:dyDescent="0.2">
      <c r="A34" s="415" t="s">
        <v>4</v>
      </c>
      <c r="B34" s="332" t="s">
        <v>46</v>
      </c>
      <c r="C34" s="351"/>
      <c r="D34" s="317" t="s">
        <v>94</v>
      </c>
      <c r="E34" s="317" t="s">
        <v>95</v>
      </c>
      <c r="F34" s="317" t="s">
        <v>96</v>
      </c>
      <c r="G34" s="649" t="s">
        <v>97</v>
      </c>
      <c r="H34" s="421" t="s">
        <v>8</v>
      </c>
    </row>
    <row r="35" spans="1:8" x14ac:dyDescent="0.2">
      <c r="A35" s="494"/>
      <c r="B35" s="360"/>
      <c r="C35" s="361"/>
      <c r="D35" s="362"/>
      <c r="E35" s="362"/>
      <c r="F35" s="362"/>
      <c r="G35" s="1204"/>
      <c r="H35" s="1205">
        <f>G35*E35</f>
        <v>0</v>
      </c>
    </row>
    <row r="36" spans="1:8" x14ac:dyDescent="0.2">
      <c r="A36" s="408"/>
      <c r="B36" s="337"/>
      <c r="C36" s="353"/>
      <c r="D36" s="321"/>
      <c r="E36" s="321"/>
      <c r="F36" s="321"/>
      <c r="G36" s="1167"/>
      <c r="H36" s="1206">
        <f t="shared" ref="H36:H42" si="2">G36*E36</f>
        <v>0</v>
      </c>
    </row>
    <row r="37" spans="1:8" x14ac:dyDescent="0.2">
      <c r="A37" s="408"/>
      <c r="B37" s="337"/>
      <c r="C37" s="353"/>
      <c r="D37" s="321"/>
      <c r="E37" s="321"/>
      <c r="F37" s="321"/>
      <c r="G37" s="1167"/>
      <c r="H37" s="1206">
        <f t="shared" si="2"/>
        <v>0</v>
      </c>
    </row>
    <row r="38" spans="1:8" x14ac:dyDescent="0.2">
      <c r="A38" s="408"/>
      <c r="B38" s="337"/>
      <c r="C38" s="353"/>
      <c r="D38" s="321"/>
      <c r="E38" s="321"/>
      <c r="F38" s="321"/>
      <c r="G38" s="1167"/>
      <c r="H38" s="1206">
        <f t="shared" si="2"/>
        <v>0</v>
      </c>
    </row>
    <row r="39" spans="1:8" x14ac:dyDescent="0.2">
      <c r="A39" s="408"/>
      <c r="B39" s="337"/>
      <c r="C39" s="353"/>
      <c r="D39" s="321"/>
      <c r="E39" s="321"/>
      <c r="F39" s="321"/>
      <c r="G39" s="1167"/>
      <c r="H39" s="1206">
        <f t="shared" si="2"/>
        <v>0</v>
      </c>
    </row>
    <row r="40" spans="1:8" x14ac:dyDescent="0.2">
      <c r="A40" s="408"/>
      <c r="B40" s="337"/>
      <c r="C40" s="353"/>
      <c r="D40" s="321"/>
      <c r="E40" s="321"/>
      <c r="F40" s="321"/>
      <c r="G40" s="1167"/>
      <c r="H40" s="1206">
        <f t="shared" si="2"/>
        <v>0</v>
      </c>
    </row>
    <row r="41" spans="1:8" x14ac:dyDescent="0.2">
      <c r="A41" s="408"/>
      <c r="B41" s="337"/>
      <c r="C41" s="353"/>
      <c r="D41" s="321"/>
      <c r="E41" s="321"/>
      <c r="F41" s="321"/>
      <c r="G41" s="1167"/>
      <c r="H41" s="1206">
        <f t="shared" si="2"/>
        <v>0</v>
      </c>
    </row>
    <row r="42" spans="1:8" ht="15.75" thickBot="1" x14ac:dyDescent="0.25">
      <c r="A42" s="409"/>
      <c r="B42" s="338"/>
      <c r="C42" s="354"/>
      <c r="D42" s="323"/>
      <c r="E42" s="323"/>
      <c r="F42" s="323"/>
      <c r="G42" s="1168"/>
      <c r="H42" s="1207">
        <f t="shared" si="2"/>
        <v>0</v>
      </c>
    </row>
    <row r="43" spans="1:8" ht="15.75" thickBot="1" x14ac:dyDescent="0.25">
      <c r="A43" s="653"/>
      <c r="B43" s="654"/>
      <c r="C43" s="654"/>
      <c r="D43" s="654"/>
      <c r="E43" s="654"/>
      <c r="F43" s="654"/>
      <c r="G43" s="1203" t="s">
        <v>98</v>
      </c>
      <c r="H43" s="1208">
        <f>SUM(H35:H42)</f>
        <v>0</v>
      </c>
    </row>
    <row r="44" spans="1:8" ht="15.75" thickTop="1" x14ac:dyDescent="0.2">
      <c r="A44" s="424"/>
      <c r="B44" s="190"/>
      <c r="C44" s="190"/>
      <c r="D44" s="190"/>
      <c r="E44" s="190"/>
      <c r="F44" s="190"/>
      <c r="G44" s="651"/>
      <c r="H44" s="419"/>
    </row>
    <row r="45" spans="1:8" x14ac:dyDescent="0.2">
      <c r="A45" s="403" t="s">
        <v>99</v>
      </c>
      <c r="B45" s="316"/>
      <c r="C45" s="316"/>
      <c r="D45" s="316"/>
      <c r="E45" s="316"/>
      <c r="F45" s="316"/>
      <c r="G45" s="648"/>
      <c r="H45" s="423"/>
    </row>
    <row r="46" spans="1:8" ht="45" x14ac:dyDescent="0.2">
      <c r="A46" s="406" t="s">
        <v>4</v>
      </c>
      <c r="B46" s="332" t="s">
        <v>39</v>
      </c>
      <c r="C46" s="365"/>
      <c r="D46" s="317" t="s">
        <v>100</v>
      </c>
      <c r="E46" s="317" t="s">
        <v>101</v>
      </c>
      <c r="F46" s="317" t="s">
        <v>102</v>
      </c>
      <c r="G46" s="649" t="s">
        <v>103</v>
      </c>
      <c r="H46" s="421" t="s">
        <v>49</v>
      </c>
    </row>
    <row r="47" spans="1:8" x14ac:dyDescent="0.2">
      <c r="A47" s="407"/>
      <c r="B47" s="335"/>
      <c r="C47" s="366"/>
      <c r="D47" s="319"/>
      <c r="E47" s="319"/>
      <c r="F47" s="319"/>
      <c r="G47" s="357"/>
      <c r="H47" s="1209">
        <f>G47*F47</f>
        <v>0</v>
      </c>
    </row>
    <row r="48" spans="1:8" x14ac:dyDescent="0.2">
      <c r="A48" s="408"/>
      <c r="B48" s="337"/>
      <c r="C48" s="367"/>
      <c r="D48" s="337"/>
      <c r="E48" s="321"/>
      <c r="F48" s="321"/>
      <c r="G48" s="1167"/>
      <c r="H48" s="1206"/>
    </row>
    <row r="49" spans="1:8" x14ac:dyDescent="0.2">
      <c r="A49" s="408"/>
      <c r="B49" s="337"/>
      <c r="C49" s="367"/>
      <c r="D49" s="337"/>
      <c r="E49" s="321"/>
      <c r="F49" s="321"/>
      <c r="G49" s="1167"/>
      <c r="H49" s="1206"/>
    </row>
    <row r="50" spans="1:8" x14ac:dyDescent="0.2">
      <c r="A50" s="408"/>
      <c r="B50" s="337"/>
      <c r="C50" s="367"/>
      <c r="D50" s="337"/>
      <c r="E50" s="321"/>
      <c r="F50" s="321"/>
      <c r="G50" s="1167"/>
      <c r="H50" s="1206"/>
    </row>
    <row r="51" spans="1:8" x14ac:dyDescent="0.2">
      <c r="A51" s="408"/>
      <c r="B51" s="337"/>
      <c r="C51" s="367"/>
      <c r="D51" s="337"/>
      <c r="E51" s="321"/>
      <c r="F51" s="321"/>
      <c r="G51" s="1167"/>
      <c r="H51" s="1206"/>
    </row>
    <row r="52" spans="1:8" x14ac:dyDescent="0.2">
      <c r="A52" s="408"/>
      <c r="B52" s="337"/>
      <c r="C52" s="367"/>
      <c r="D52" s="337"/>
      <c r="E52" s="321"/>
      <c r="F52" s="321"/>
      <c r="G52" s="1167"/>
      <c r="H52" s="1206"/>
    </row>
    <row r="53" spans="1:8" ht="15.75" thickBot="1" x14ac:dyDescent="0.25">
      <c r="A53" s="409"/>
      <c r="B53" s="338"/>
      <c r="C53" s="368"/>
      <c r="D53" s="338"/>
      <c r="E53" s="321"/>
      <c r="F53" s="323"/>
      <c r="G53" s="1168"/>
      <c r="H53" s="1210"/>
    </row>
    <row r="54" spans="1:8" ht="15.75" thickBot="1" x14ac:dyDescent="0.25">
      <c r="A54" s="653"/>
      <c r="B54" s="654"/>
      <c r="C54" s="654"/>
      <c r="D54" s="654"/>
      <c r="E54" s="658"/>
      <c r="F54" s="654"/>
      <c r="G54" s="1203" t="s">
        <v>104</v>
      </c>
      <c r="H54" s="347">
        <f>SUM(H47:H53)</f>
        <v>0</v>
      </c>
    </row>
    <row r="55" spans="1:8" ht="15.75" thickTop="1" x14ac:dyDescent="0.2">
      <c r="A55" s="339"/>
      <c r="B55" s="331"/>
      <c r="C55" s="331"/>
      <c r="D55" s="331"/>
      <c r="E55" s="369"/>
      <c r="F55" s="331"/>
      <c r="G55" s="657"/>
      <c r="H55" s="426"/>
    </row>
    <row r="56" spans="1:8" ht="15.75" thickBot="1" x14ac:dyDescent="0.25">
      <c r="A56" s="339"/>
      <c r="B56" s="331"/>
      <c r="C56" s="331"/>
      <c r="D56" s="331"/>
      <c r="E56" s="369"/>
      <c r="F56" s="331"/>
      <c r="G56" s="650" t="s">
        <v>503</v>
      </c>
      <c r="H56" s="398">
        <f>(H17+IF(AND(H31&gt;0,H17&gt;0),0,H31)+(H43+H54))*1.14</f>
        <v>0</v>
      </c>
    </row>
    <row r="57" spans="1:8" ht="15.75" thickTop="1" x14ac:dyDescent="0.2">
      <c r="A57" s="370" t="str">
        <f>IF(AND(H31&gt;0,H17&gt;0),"You cannot claim for both Part Time and Full Time supervision","")</f>
        <v/>
      </c>
      <c r="B57" s="343"/>
      <c r="C57" s="343"/>
      <c r="D57" s="343"/>
      <c r="E57" s="343"/>
      <c r="F57" s="343"/>
      <c r="G57" s="652" t="s">
        <v>246</v>
      </c>
      <c r="H57" s="1173">
        <f>H56/1.14</f>
        <v>0</v>
      </c>
    </row>
    <row r="58" spans="1:8" ht="15.75" thickBot="1" x14ac:dyDescent="0.25">
      <c r="A58" s="345"/>
      <c r="B58" s="340"/>
      <c r="C58" s="340"/>
      <c r="D58" s="340"/>
      <c r="E58" s="340"/>
      <c r="F58" s="340"/>
      <c r="G58" s="346"/>
      <c r="H58" s="347"/>
    </row>
    <row r="59" spans="1:8" ht="15.75" thickTop="1" x14ac:dyDescent="0.2"/>
  </sheetData>
  <mergeCells count="1">
    <mergeCell ref="A3:B3"/>
  </mergeCells>
  <phoneticPr fontId="44" type="noConversion"/>
  <printOptions horizontalCentered="1"/>
  <pageMargins left="0.74803149606299213" right="0.55118110236220474" top="0.78740157480314965" bottom="0.78740157480314965" header="0.51181102362204722" footer="0.51181102362204722"/>
  <pageSetup paperSize="9" scale="72" orientation="portrait" horizontalDpi="300" verticalDpi="300"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I25"/>
  <sheetViews>
    <sheetView zoomScaleNormal="100" zoomScaleSheetLayoutView="100" workbookViewId="0">
      <selection activeCell="C3" sqref="C3"/>
    </sheetView>
  </sheetViews>
  <sheetFormatPr defaultRowHeight="15" x14ac:dyDescent="0.2"/>
  <cols>
    <col min="1" max="1" width="9.33203125" bestFit="1" customWidth="1"/>
    <col min="5" max="5" width="10" customWidth="1"/>
    <col min="9" max="9" width="9" bestFit="1" customWidth="1"/>
  </cols>
  <sheetData>
    <row r="1" spans="1:9" ht="18.75" thickTop="1" x14ac:dyDescent="0.2">
      <c r="A1" s="821" t="s">
        <v>107</v>
      </c>
      <c r="B1" s="309"/>
      <c r="C1" s="309"/>
      <c r="D1" s="309"/>
      <c r="E1" s="309"/>
      <c r="F1" s="309"/>
      <c r="G1" s="309"/>
      <c r="H1" s="309"/>
      <c r="I1" s="310"/>
    </row>
    <row r="2" spans="1:9" ht="15.75" x14ac:dyDescent="0.2">
      <c r="A2" s="382" t="s">
        <v>256</v>
      </c>
      <c r="B2" s="190"/>
      <c r="C2" s="190"/>
      <c r="D2" s="190"/>
      <c r="E2" s="190"/>
      <c r="F2" s="190"/>
      <c r="G2" s="190"/>
      <c r="H2" s="190"/>
      <c r="I2" s="127"/>
    </row>
    <row r="3" spans="1:9" x14ac:dyDescent="0.2">
      <c r="A3" s="1424" t="s">
        <v>36</v>
      </c>
      <c r="B3" s="1425"/>
      <c r="C3" s="823">
        <f>'Input Data'!$D$21</f>
        <v>0</v>
      </c>
      <c r="D3" s="190"/>
      <c r="E3" s="450" t="s">
        <v>191</v>
      </c>
      <c r="F3" s="820">
        <f>'Input Data'!$D$6</f>
        <v>0</v>
      </c>
      <c r="G3" s="190"/>
      <c r="H3" s="190"/>
      <c r="I3" s="127"/>
    </row>
    <row r="4" spans="1:9" ht="15.75" thickBot="1" x14ac:dyDescent="0.25">
      <c r="A4" s="372"/>
      <c r="B4" s="349"/>
      <c r="C4" s="349"/>
      <c r="D4" s="349"/>
      <c r="E4" s="349"/>
      <c r="F4" s="349"/>
      <c r="G4" s="349"/>
      <c r="H4" s="349"/>
      <c r="I4" s="350"/>
    </row>
    <row r="5" spans="1:9" ht="15.75" thickTop="1" x14ac:dyDescent="0.2">
      <c r="A5" s="424"/>
      <c r="B5" s="190"/>
      <c r="C5" s="190"/>
      <c r="D5" s="190"/>
      <c r="E5" s="190"/>
      <c r="F5" s="190"/>
      <c r="G5" s="190"/>
      <c r="H5" s="190"/>
      <c r="I5" s="127"/>
    </row>
    <row r="6" spans="1:9" x14ac:dyDescent="0.2">
      <c r="A6" s="387" t="s">
        <v>108</v>
      </c>
      <c r="B6" s="316"/>
      <c r="C6" s="316"/>
      <c r="D6" s="316"/>
      <c r="E6" s="316"/>
      <c r="F6" s="316"/>
      <c r="G6" s="316"/>
      <c r="H6" s="316"/>
      <c r="I6" s="399"/>
    </row>
    <row r="7" spans="1:9" ht="30" x14ac:dyDescent="0.2">
      <c r="A7" s="415" t="s">
        <v>4</v>
      </c>
      <c r="B7" s="1454" t="s">
        <v>109</v>
      </c>
      <c r="C7" s="1455"/>
      <c r="D7" s="1456"/>
      <c r="E7" s="317" t="s">
        <v>110</v>
      </c>
      <c r="F7" s="1454" t="s">
        <v>39</v>
      </c>
      <c r="G7" s="1455"/>
      <c r="H7" s="1456"/>
      <c r="I7" s="389" t="s">
        <v>49</v>
      </c>
    </row>
    <row r="8" spans="1:9" x14ac:dyDescent="0.2">
      <c r="A8" s="495"/>
      <c r="B8" s="1439"/>
      <c r="C8" s="1430"/>
      <c r="D8" s="1431"/>
      <c r="E8" s="374"/>
      <c r="F8" s="1439"/>
      <c r="G8" s="1430"/>
      <c r="H8" s="1431"/>
      <c r="I8" s="496"/>
    </row>
    <row r="9" spans="1:9" x14ac:dyDescent="0.2">
      <c r="A9" s="408"/>
      <c r="B9" s="1440"/>
      <c r="C9" s="1422"/>
      <c r="D9" s="1423"/>
      <c r="E9" s="321"/>
      <c r="F9" s="1440"/>
      <c r="G9" s="1422"/>
      <c r="H9" s="1423"/>
      <c r="I9" s="497"/>
    </row>
    <row r="10" spans="1:9" x14ac:dyDescent="0.2">
      <c r="A10" s="408"/>
      <c r="B10" s="1440"/>
      <c r="C10" s="1422"/>
      <c r="D10" s="1423"/>
      <c r="E10" s="321"/>
      <c r="F10" s="1440"/>
      <c r="G10" s="1422"/>
      <c r="H10" s="1423"/>
      <c r="I10" s="497"/>
    </row>
    <row r="11" spans="1:9" x14ac:dyDescent="0.2">
      <c r="A11" s="408"/>
      <c r="B11" s="1440"/>
      <c r="C11" s="1422"/>
      <c r="D11" s="1423"/>
      <c r="E11" s="321"/>
      <c r="F11" s="1440"/>
      <c r="G11" s="1422"/>
      <c r="H11" s="1423"/>
      <c r="I11" s="497"/>
    </row>
    <row r="12" spans="1:9" x14ac:dyDescent="0.2">
      <c r="A12" s="408"/>
      <c r="B12" s="1440"/>
      <c r="C12" s="1422"/>
      <c r="D12" s="1423"/>
      <c r="E12" s="321"/>
      <c r="F12" s="1440"/>
      <c r="G12" s="1422"/>
      <c r="H12" s="1423"/>
      <c r="I12" s="497"/>
    </row>
    <row r="13" spans="1:9" x14ac:dyDescent="0.2">
      <c r="A13" s="408"/>
      <c r="B13" s="1440"/>
      <c r="C13" s="1422"/>
      <c r="D13" s="1423"/>
      <c r="E13" s="321"/>
      <c r="F13" s="1440"/>
      <c r="G13" s="1422"/>
      <c r="H13" s="1423"/>
      <c r="I13" s="497"/>
    </row>
    <row r="14" spans="1:9" x14ac:dyDescent="0.2">
      <c r="A14" s="408"/>
      <c r="B14" s="1440"/>
      <c r="C14" s="1422"/>
      <c r="D14" s="1423"/>
      <c r="E14" s="321"/>
      <c r="F14" s="1440"/>
      <c r="G14" s="1422"/>
      <c r="H14" s="1423"/>
      <c r="I14" s="497"/>
    </row>
    <row r="15" spans="1:9" x14ac:dyDescent="0.2">
      <c r="A15" s="408"/>
      <c r="B15" s="1440"/>
      <c r="C15" s="1422"/>
      <c r="D15" s="1423"/>
      <c r="E15" s="321"/>
      <c r="F15" s="1440"/>
      <c r="G15" s="1422"/>
      <c r="H15" s="1423"/>
      <c r="I15" s="497"/>
    </row>
    <row r="16" spans="1:9" x14ac:dyDescent="0.2">
      <c r="A16" s="408"/>
      <c r="B16" s="1440"/>
      <c r="C16" s="1422"/>
      <c r="D16" s="1423"/>
      <c r="E16" s="321"/>
      <c r="F16" s="1440"/>
      <c r="G16" s="1422"/>
      <c r="H16" s="1423"/>
      <c r="I16" s="497"/>
    </row>
    <row r="17" spans="1:9" ht="15.75" thickBot="1" x14ac:dyDescent="0.25">
      <c r="A17" s="478"/>
      <c r="B17" s="1447"/>
      <c r="C17" s="1433"/>
      <c r="D17" s="1434"/>
      <c r="E17" s="375"/>
      <c r="F17" s="1447"/>
      <c r="G17" s="1433"/>
      <c r="H17" s="1434"/>
      <c r="I17" s="498"/>
    </row>
    <row r="18" spans="1:9" x14ac:dyDescent="0.2">
      <c r="A18" s="396"/>
      <c r="B18" s="325"/>
      <c r="C18" s="325"/>
      <c r="D18" s="325"/>
      <c r="E18" s="325"/>
      <c r="F18" s="325"/>
      <c r="G18" s="325"/>
      <c r="H18" s="326" t="s">
        <v>113</v>
      </c>
      <c r="I18" s="1211">
        <f>SUM(I8:I17)</f>
        <v>0</v>
      </c>
    </row>
    <row r="19" spans="1:9" ht="15.75" thickBot="1" x14ac:dyDescent="0.25">
      <c r="A19" s="339"/>
      <c r="B19" s="331"/>
      <c r="C19" s="331"/>
      <c r="D19" s="331"/>
      <c r="E19" s="331"/>
      <c r="F19" s="331"/>
      <c r="G19" s="331"/>
      <c r="H19" s="598" t="s">
        <v>280</v>
      </c>
      <c r="I19" s="1212">
        <v>0</v>
      </c>
    </row>
    <row r="20" spans="1:9" ht="16.5" thickTop="1" thickBot="1" x14ac:dyDescent="0.25">
      <c r="A20" s="424"/>
      <c r="B20" s="190"/>
      <c r="C20" s="190"/>
      <c r="D20" s="190"/>
      <c r="E20" s="190"/>
      <c r="F20" s="190"/>
      <c r="G20" s="190"/>
      <c r="H20" s="331" t="s">
        <v>281</v>
      </c>
      <c r="I20" s="1213">
        <f>I18-I19</f>
        <v>0</v>
      </c>
    </row>
    <row r="21" spans="1:9" x14ac:dyDescent="0.2">
      <c r="A21" s="499" t="s">
        <v>114</v>
      </c>
      <c r="B21" s="316"/>
      <c r="C21" s="316"/>
      <c r="D21" s="316"/>
      <c r="E21" s="316"/>
      <c r="F21" s="316"/>
      <c r="G21" s="316"/>
      <c r="H21" s="316"/>
      <c r="I21" s="399"/>
    </row>
    <row r="22" spans="1:9" x14ac:dyDescent="0.2">
      <c r="A22" s="371" t="s">
        <v>115</v>
      </c>
      <c r="B22" s="190" t="s">
        <v>111</v>
      </c>
      <c r="C22" s="190"/>
      <c r="D22" s="328" t="s">
        <v>116</v>
      </c>
      <c r="E22" s="190" t="s">
        <v>112</v>
      </c>
      <c r="F22" s="328"/>
      <c r="G22" s="377" t="s">
        <v>117</v>
      </c>
      <c r="H22" s="190"/>
      <c r="I22" s="127"/>
    </row>
    <row r="23" spans="1:9" x14ac:dyDescent="0.2">
      <c r="A23" s="500" t="s">
        <v>118</v>
      </c>
      <c r="B23" s="378" t="s">
        <v>119</v>
      </c>
      <c r="C23" s="378"/>
      <c r="D23" s="379" t="s">
        <v>120</v>
      </c>
      <c r="E23" s="378" t="s">
        <v>121</v>
      </c>
      <c r="F23" s="379"/>
      <c r="G23" s="379" t="s">
        <v>122</v>
      </c>
      <c r="H23" s="378"/>
      <c r="I23" s="501"/>
    </row>
    <row r="24" spans="1:9" ht="15.75" thickBot="1" x14ac:dyDescent="0.25">
      <c r="A24" s="416"/>
      <c r="B24" s="413"/>
      <c r="C24" s="413"/>
      <c r="D24" s="413"/>
      <c r="E24" s="413"/>
      <c r="F24" s="413"/>
      <c r="G24" s="413"/>
      <c r="H24" s="413"/>
      <c r="I24" s="597"/>
    </row>
    <row r="25" spans="1:9" ht="15.75" thickTop="1" x14ac:dyDescent="0.2"/>
  </sheetData>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44" type="noConversion"/>
  <printOptions horizontalCentered="1"/>
  <pageMargins left="0.74803149606299213"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M9" sqref="M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103"/>
      <c r="B1" s="826"/>
      <c r="C1" s="826"/>
      <c r="D1" s="826"/>
      <c r="E1" s="826"/>
      <c r="F1" s="826"/>
      <c r="G1" s="826"/>
      <c r="H1" s="826"/>
      <c r="I1" s="826"/>
      <c r="J1" s="826"/>
      <c r="K1" s="826" t="s">
        <v>449</v>
      </c>
      <c r="L1" s="829"/>
    </row>
    <row r="2" spans="1:12" ht="15.75" x14ac:dyDescent="0.25">
      <c r="A2" s="1104"/>
      <c r="B2" s="832"/>
      <c r="C2" s="832"/>
      <c r="D2" s="832"/>
      <c r="E2" s="832"/>
      <c r="F2" s="1105" t="s">
        <v>450</v>
      </c>
      <c r="G2" s="832"/>
      <c r="H2" s="832"/>
      <c r="I2" s="832"/>
      <c r="J2" s="832"/>
      <c r="K2" s="832"/>
      <c r="L2" s="1106"/>
    </row>
    <row r="3" spans="1:12" x14ac:dyDescent="0.2">
      <c r="A3" s="1104"/>
      <c r="B3" s="832"/>
      <c r="C3" s="832"/>
      <c r="D3" s="832"/>
      <c r="E3" s="832"/>
      <c r="F3" s="832"/>
      <c r="G3" s="832"/>
      <c r="H3" s="832"/>
      <c r="I3" s="832"/>
      <c r="J3" s="832"/>
      <c r="K3" s="832"/>
      <c r="L3" s="834"/>
    </row>
    <row r="4" spans="1:12" x14ac:dyDescent="0.2">
      <c r="A4" s="1104"/>
      <c r="B4" s="832"/>
      <c r="C4" s="832"/>
      <c r="D4" s="832"/>
      <c r="E4" s="832"/>
      <c r="F4" s="1107" t="s">
        <v>451</v>
      </c>
      <c r="G4" s="823">
        <f>'Input Data'!$D$21</f>
        <v>0</v>
      </c>
      <c r="H4" s="832"/>
      <c r="I4" s="832"/>
      <c r="J4" s="899" t="s">
        <v>4</v>
      </c>
      <c r="K4" s="832" t="s">
        <v>338</v>
      </c>
      <c r="L4" s="1108"/>
    </row>
    <row r="5" spans="1:12" x14ac:dyDescent="0.2">
      <c r="A5" s="1104"/>
      <c r="B5" s="832"/>
      <c r="C5" s="832"/>
      <c r="D5" s="832"/>
      <c r="E5" s="832"/>
      <c r="F5" s="832"/>
      <c r="G5" s="832"/>
      <c r="H5" s="832"/>
      <c r="I5" s="832"/>
      <c r="J5" s="832"/>
      <c r="K5" s="832"/>
      <c r="L5" s="1109"/>
    </row>
    <row r="6" spans="1:12" x14ac:dyDescent="0.2">
      <c r="A6" s="1104"/>
      <c r="B6" s="842" t="s">
        <v>452</v>
      </c>
      <c r="C6" s="832"/>
      <c r="D6" s="842" t="s">
        <v>338</v>
      </c>
      <c r="E6" s="1469"/>
      <c r="F6" s="1470"/>
      <c r="G6" s="1470"/>
      <c r="H6" s="1470"/>
      <c r="I6" s="1470"/>
      <c r="J6" s="1470"/>
      <c r="K6" s="1470"/>
      <c r="L6" s="1471"/>
    </row>
    <row r="7" spans="1:12" x14ac:dyDescent="0.2">
      <c r="A7" s="1104"/>
      <c r="B7" s="842"/>
      <c r="C7" s="832"/>
      <c r="D7" s="842"/>
      <c r="E7" s="1472"/>
      <c r="F7" s="1472"/>
      <c r="G7" s="1472"/>
      <c r="H7" s="1472"/>
      <c r="I7" s="1472"/>
      <c r="J7" s="1472"/>
      <c r="K7" s="1472"/>
      <c r="L7" s="1473"/>
    </row>
    <row r="8" spans="1:12" x14ac:dyDescent="0.2">
      <c r="A8" s="1104"/>
      <c r="B8" s="842"/>
      <c r="C8" s="832"/>
      <c r="D8" s="842"/>
      <c r="E8" s="1110"/>
      <c r="F8" s="1111"/>
      <c r="G8" s="1111"/>
      <c r="H8" s="1111"/>
      <c r="I8" s="1111"/>
      <c r="J8" s="1111"/>
      <c r="K8" s="1111"/>
      <c r="L8" s="1112"/>
    </row>
    <row r="9" spans="1:12" x14ac:dyDescent="0.2">
      <c r="A9" s="1104"/>
      <c r="B9" s="832"/>
      <c r="C9" s="832"/>
      <c r="D9" s="832"/>
      <c r="E9" s="1113" t="s">
        <v>453</v>
      </c>
      <c r="F9" s="820">
        <f>'Input Data'!$D$6</f>
        <v>0</v>
      </c>
      <c r="G9" s="1114"/>
      <c r="H9" s="666"/>
      <c r="I9" s="1114"/>
      <c r="K9" s="1114"/>
      <c r="L9" s="1109"/>
    </row>
    <row r="10" spans="1:12" x14ac:dyDescent="0.2">
      <c r="A10" s="1104"/>
      <c r="B10" s="832"/>
      <c r="C10" s="1115"/>
      <c r="D10" s="832"/>
      <c r="E10" s="1116"/>
      <c r="F10" s="1117"/>
      <c r="G10" s="1117"/>
      <c r="H10" s="1117"/>
      <c r="I10" s="1117"/>
      <c r="J10" s="1117"/>
      <c r="K10" s="843"/>
      <c r="L10" s="1118"/>
    </row>
    <row r="11" spans="1:12" x14ac:dyDescent="0.2">
      <c r="A11" s="1104"/>
      <c r="B11" s="842" t="s">
        <v>454</v>
      </c>
      <c r="C11" s="832"/>
      <c r="D11" s="842" t="s">
        <v>338</v>
      </c>
      <c r="E11" s="1474"/>
      <c r="F11" s="1475"/>
      <c r="G11" s="1475"/>
      <c r="H11" s="1475"/>
      <c r="I11" s="1475"/>
      <c r="J11" s="1475"/>
      <c r="K11" s="1475"/>
      <c r="L11" s="1476"/>
    </row>
    <row r="12" spans="1:12" x14ac:dyDescent="0.2">
      <c r="A12" s="1104"/>
      <c r="B12" s="842" t="s">
        <v>455</v>
      </c>
      <c r="C12" s="832"/>
      <c r="D12" s="832"/>
      <c r="E12" s="1477"/>
      <c r="F12" s="1478"/>
      <c r="G12" s="1478"/>
      <c r="H12" s="1478"/>
      <c r="I12" s="1478"/>
      <c r="J12" s="1478"/>
      <c r="K12" s="832" t="s">
        <v>456</v>
      </c>
      <c r="L12" s="1119"/>
    </row>
    <row r="13" spans="1:12" x14ac:dyDescent="0.2">
      <c r="A13" s="1104"/>
      <c r="B13" s="842" t="s">
        <v>457</v>
      </c>
      <c r="C13" s="832"/>
      <c r="D13" s="842" t="s">
        <v>338</v>
      </c>
      <c r="E13" s="1120"/>
      <c r="F13" s="843"/>
      <c r="G13" s="832"/>
      <c r="H13" s="1107" t="s">
        <v>458</v>
      </c>
      <c r="I13" s="901" t="s">
        <v>338</v>
      </c>
      <c r="J13" s="1120"/>
      <c r="K13" s="843"/>
      <c r="L13" s="834"/>
    </row>
    <row r="14" spans="1:12" x14ac:dyDescent="0.2">
      <c r="A14" s="1104"/>
      <c r="B14" s="832"/>
      <c r="C14" s="832"/>
      <c r="D14" s="832"/>
      <c r="E14" s="832"/>
      <c r="F14" s="832"/>
      <c r="G14" s="832"/>
      <c r="H14" s="832"/>
      <c r="I14" s="832"/>
      <c r="J14" s="832"/>
      <c r="K14" s="832"/>
      <c r="L14" s="834"/>
    </row>
    <row r="15" spans="1:12" x14ac:dyDescent="0.2">
      <c r="A15" s="1104"/>
      <c r="B15" s="842" t="s">
        <v>459</v>
      </c>
      <c r="C15" s="832"/>
      <c r="D15" s="842" t="s">
        <v>338</v>
      </c>
      <c r="E15" s="1120"/>
      <c r="F15" s="843"/>
      <c r="G15" s="832"/>
      <c r="H15" s="1107" t="s">
        <v>460</v>
      </c>
      <c r="I15" s="901" t="s">
        <v>338</v>
      </c>
      <c r="J15" s="1121"/>
      <c r="K15" s="1117"/>
      <c r="L15" s="834"/>
    </row>
    <row r="16" spans="1:12" x14ac:dyDescent="0.2">
      <c r="A16" s="1104"/>
      <c r="B16" s="842"/>
      <c r="C16" s="832"/>
      <c r="D16" s="842"/>
      <c r="E16" s="842"/>
      <c r="F16" s="832"/>
      <c r="G16" s="832"/>
      <c r="H16" s="842"/>
      <c r="I16" s="842"/>
      <c r="J16" s="842"/>
      <c r="K16" s="832"/>
      <c r="L16" s="1073"/>
    </row>
    <row r="17" spans="1:12" ht="15.75" x14ac:dyDescent="0.25">
      <c r="A17" s="1122"/>
      <c r="B17" s="842" t="s">
        <v>461</v>
      </c>
      <c r="C17" s="832"/>
      <c r="D17" s="832"/>
      <c r="E17" s="832"/>
      <c r="F17" s="832"/>
      <c r="G17" s="832"/>
      <c r="H17" s="832"/>
      <c r="I17" s="832"/>
      <c r="J17" s="832"/>
      <c r="K17" s="832"/>
      <c r="L17" s="979" t="s">
        <v>462</v>
      </c>
    </row>
    <row r="18" spans="1:12" x14ac:dyDescent="0.2">
      <c r="A18" s="1479" t="s">
        <v>463</v>
      </c>
      <c r="B18" s="832"/>
      <c r="C18" s="832"/>
      <c r="D18" s="832"/>
      <c r="E18" s="832"/>
      <c r="F18" s="1016"/>
      <c r="G18" s="832"/>
      <c r="H18" s="832"/>
      <c r="I18" s="832"/>
      <c r="J18" s="832"/>
      <c r="K18" s="832"/>
      <c r="L18" s="1123"/>
    </row>
    <row r="19" spans="1:12" x14ac:dyDescent="0.2">
      <c r="A19" s="1480"/>
      <c r="B19" s="842" t="s">
        <v>464</v>
      </c>
      <c r="C19" s="832"/>
      <c r="D19" s="842" t="s">
        <v>338</v>
      </c>
      <c r="E19" s="1016" t="s">
        <v>465</v>
      </c>
      <c r="F19" s="1016"/>
      <c r="G19" s="832"/>
      <c r="H19" s="832" t="s">
        <v>466</v>
      </c>
      <c r="I19" s="832"/>
      <c r="J19" s="832"/>
      <c r="K19" s="832"/>
      <c r="L19" s="1124"/>
    </row>
    <row r="20" spans="1:12" x14ac:dyDescent="0.2">
      <c r="A20" s="1480"/>
      <c r="B20" s="832"/>
      <c r="C20" s="832"/>
      <c r="D20" s="832"/>
      <c r="E20" s="832"/>
      <c r="F20" s="832"/>
      <c r="G20" s="832"/>
      <c r="H20" s="889" t="s">
        <v>467</v>
      </c>
      <c r="I20" s="832"/>
      <c r="J20" s="889"/>
      <c r="K20" s="832"/>
      <c r="L20" s="1125"/>
    </row>
    <row r="21" spans="1:12" x14ac:dyDescent="0.2">
      <c r="A21" s="1481"/>
      <c r="B21" s="832"/>
      <c r="C21" s="832"/>
      <c r="D21" s="832"/>
      <c r="E21" s="832"/>
      <c r="F21" s="832"/>
      <c r="G21" s="832"/>
      <c r="H21" s="1462" t="s">
        <v>468</v>
      </c>
      <c r="I21" s="832"/>
      <c r="J21" s="1462" t="s">
        <v>469</v>
      </c>
      <c r="K21" s="832"/>
      <c r="L21" s="1076"/>
    </row>
    <row r="22" spans="1:12" x14ac:dyDescent="0.2">
      <c r="A22" s="1126" t="s">
        <v>470</v>
      </c>
      <c r="B22" s="842" t="s">
        <v>471</v>
      </c>
      <c r="C22" s="832"/>
      <c r="D22" s="842" t="s">
        <v>338</v>
      </c>
      <c r="E22" s="1016"/>
      <c r="F22" s="832"/>
      <c r="G22" s="832"/>
      <c r="H22" s="1463"/>
      <c r="I22" s="832"/>
      <c r="J22" s="1463"/>
      <c r="K22" s="832"/>
      <c r="L22" s="1124"/>
    </row>
    <row r="23" spans="1:12" x14ac:dyDescent="0.2">
      <c r="A23" s="1127"/>
      <c r="B23" s="842"/>
      <c r="C23" s="833" t="s">
        <v>472</v>
      </c>
      <c r="D23" s="833"/>
      <c r="E23" s="833"/>
      <c r="F23" s="833"/>
      <c r="G23" s="833"/>
      <c r="H23" s="1128"/>
      <c r="I23" s="833"/>
      <c r="J23" s="1128"/>
      <c r="K23" s="832"/>
      <c r="L23" s="1129"/>
    </row>
    <row r="24" spans="1:12" x14ac:dyDescent="0.2">
      <c r="A24" s="1127"/>
      <c r="B24" s="842"/>
      <c r="C24" s="832" t="s">
        <v>473</v>
      </c>
      <c r="D24" s="842"/>
      <c r="E24" s="832"/>
      <c r="F24" s="832"/>
      <c r="G24" s="832"/>
      <c r="H24" s="1130"/>
      <c r="I24" s="832"/>
      <c r="J24" s="1130"/>
      <c r="K24" s="832"/>
      <c r="L24" s="1129"/>
    </row>
    <row r="25" spans="1:12" x14ac:dyDescent="0.2">
      <c r="A25" s="1127"/>
      <c r="B25" s="832"/>
      <c r="C25" s="832" t="s">
        <v>474</v>
      </c>
      <c r="D25" s="842"/>
      <c r="E25" s="832"/>
      <c r="F25" s="832"/>
      <c r="G25" s="832"/>
      <c r="H25" s="1131"/>
      <c r="I25" s="832"/>
      <c r="J25" s="1131"/>
      <c r="K25" s="832"/>
      <c r="L25" s="1076"/>
    </row>
    <row r="26" spans="1:12" x14ac:dyDescent="0.2">
      <c r="A26" s="1127"/>
      <c r="B26" s="832"/>
      <c r="C26" s="832" t="s">
        <v>475</v>
      </c>
      <c r="D26" s="1016"/>
      <c r="E26" s="832"/>
      <c r="F26" s="832"/>
      <c r="G26" s="832"/>
      <c r="H26" s="1131"/>
      <c r="I26" s="832"/>
      <c r="J26" s="1131"/>
      <c r="K26" s="832"/>
      <c r="L26" s="1076"/>
    </row>
    <row r="27" spans="1:12" x14ac:dyDescent="0.2">
      <c r="A27" s="1127"/>
      <c r="C27" s="1016"/>
      <c r="H27" s="1131"/>
      <c r="I27" s="832"/>
      <c r="J27" s="1131"/>
      <c r="K27" s="832"/>
      <c r="L27" s="1129"/>
    </row>
    <row r="28" spans="1:12" ht="15.75" thickBot="1" x14ac:dyDescent="0.25">
      <c r="A28" s="1127"/>
      <c r="B28" s="842" t="s">
        <v>476</v>
      </c>
      <c r="C28" s="832" t="s">
        <v>477</v>
      </c>
      <c r="D28" s="832"/>
      <c r="E28" s="832"/>
      <c r="F28" s="832"/>
      <c r="G28" s="832"/>
      <c r="H28" s="1132"/>
      <c r="I28" s="832"/>
      <c r="J28" s="1133"/>
      <c r="K28" s="832"/>
      <c r="L28" s="1076"/>
    </row>
    <row r="29" spans="1:12" ht="15.75" thickBot="1" x14ac:dyDescent="0.25">
      <c r="A29" s="1127"/>
      <c r="B29" s="832"/>
      <c r="C29" s="832"/>
      <c r="D29" s="842"/>
      <c r="E29" s="832"/>
      <c r="F29" s="832"/>
      <c r="G29" s="1134" t="s">
        <v>478</v>
      </c>
      <c r="H29" s="1135">
        <f>SUM(H23:H28)</f>
        <v>0</v>
      </c>
      <c r="I29" s="832"/>
      <c r="J29" s="1136">
        <f>SUM(J24:J28)</f>
        <v>0</v>
      </c>
      <c r="K29" s="832"/>
      <c r="L29" s="1124">
        <f>J29</f>
        <v>0</v>
      </c>
    </row>
    <row r="30" spans="1:12" x14ac:dyDescent="0.2">
      <c r="A30" s="1127"/>
      <c r="B30" s="832"/>
      <c r="C30" s="832"/>
      <c r="D30" s="832"/>
      <c r="E30" s="832"/>
      <c r="F30" s="832"/>
      <c r="G30" s="832"/>
      <c r="H30" s="832"/>
      <c r="I30" s="832"/>
      <c r="J30" s="1137"/>
      <c r="K30" s="832"/>
      <c r="L30" s="1076"/>
    </row>
    <row r="31" spans="1:12" x14ac:dyDescent="0.2">
      <c r="A31" s="1127"/>
      <c r="B31" s="832"/>
      <c r="C31" s="832"/>
      <c r="D31" s="832"/>
      <c r="E31" s="832"/>
      <c r="F31" s="832"/>
      <c r="G31" s="832"/>
      <c r="H31" s="1459" t="s">
        <v>479</v>
      </c>
      <c r="I31" s="1460"/>
      <c r="J31" s="1461"/>
      <c r="K31" s="832"/>
      <c r="L31" s="1076"/>
    </row>
    <row r="32" spans="1:12" x14ac:dyDescent="0.2">
      <c r="A32" s="1127"/>
      <c r="B32" s="842" t="s">
        <v>480</v>
      </c>
      <c r="C32" s="832"/>
      <c r="D32" s="832"/>
      <c r="E32" s="832"/>
      <c r="F32" s="832"/>
      <c r="G32" s="832"/>
      <c r="H32" s="1462" t="s">
        <v>468</v>
      </c>
      <c r="I32" s="1138"/>
      <c r="J32" s="1462" t="s">
        <v>469</v>
      </c>
      <c r="K32" s="832"/>
      <c r="L32" s="1076"/>
    </row>
    <row r="33" spans="1:12" x14ac:dyDescent="0.2">
      <c r="A33" s="1127"/>
      <c r="B33" s="832"/>
      <c r="C33" s="832"/>
      <c r="D33" s="832"/>
      <c r="E33" s="832"/>
      <c r="F33" s="832"/>
      <c r="G33" s="832"/>
      <c r="H33" s="1463"/>
      <c r="I33" s="1139"/>
      <c r="J33" s="1463"/>
      <c r="K33" s="832"/>
      <c r="L33" s="1076"/>
    </row>
    <row r="34" spans="1:12" x14ac:dyDescent="0.2">
      <c r="A34" s="1126" t="s">
        <v>481</v>
      </c>
      <c r="B34" s="842" t="s">
        <v>482</v>
      </c>
      <c r="C34" s="832"/>
      <c r="D34" s="842" t="s">
        <v>338</v>
      </c>
      <c r="E34" s="1140"/>
      <c r="F34" s="1141"/>
      <c r="G34" s="1142"/>
      <c r="H34" s="1130"/>
      <c r="I34" s="864"/>
      <c r="J34" s="1130"/>
      <c r="K34" s="832"/>
      <c r="L34" s="1076"/>
    </row>
    <row r="35" spans="1:12" x14ac:dyDescent="0.2">
      <c r="A35" s="1126"/>
      <c r="B35" s="842" t="s">
        <v>483</v>
      </c>
      <c r="C35" s="1016"/>
      <c r="D35" s="1143"/>
      <c r="E35" s="1016"/>
      <c r="F35" s="1464"/>
      <c r="G35" s="1465"/>
      <c r="H35" s="1132"/>
      <c r="I35" s="864"/>
      <c r="J35" s="1132"/>
      <c r="K35" s="832"/>
      <c r="L35" s="1076"/>
    </row>
    <row r="36" spans="1:12" x14ac:dyDescent="0.2">
      <c r="A36" s="1126" t="s">
        <v>484</v>
      </c>
      <c r="B36" s="842" t="s">
        <v>485</v>
      </c>
      <c r="C36" s="1016"/>
      <c r="D36" s="1143"/>
      <c r="E36" s="1016"/>
      <c r="F36" s="1464"/>
      <c r="G36" s="1465"/>
      <c r="H36" s="1130"/>
      <c r="I36" s="864"/>
      <c r="J36" s="1130"/>
      <c r="K36" s="832"/>
      <c r="L36" s="1076"/>
    </row>
    <row r="37" spans="1:12" ht="15.75" thickBot="1" x14ac:dyDescent="0.25">
      <c r="A37" s="1126"/>
      <c r="B37" s="832"/>
      <c r="C37" s="1016"/>
      <c r="D37" s="1016"/>
      <c r="E37" s="1016"/>
      <c r="F37" s="1016"/>
      <c r="G37" s="1016"/>
      <c r="H37" s="1132"/>
      <c r="I37" s="864"/>
      <c r="J37" s="1132"/>
      <c r="K37" s="832"/>
      <c r="L37" s="1076"/>
    </row>
    <row r="38" spans="1:12" ht="15.75" thickBot="1" x14ac:dyDescent="0.25">
      <c r="A38" s="1127"/>
      <c r="B38" s="832"/>
      <c r="C38" s="1466" t="s">
        <v>486</v>
      </c>
      <c r="D38" s="1466"/>
      <c r="E38" s="1466"/>
      <c r="F38" s="1466"/>
      <c r="G38" s="1466"/>
      <c r="H38" s="1135">
        <f>SUM(H34:H37)</f>
        <v>0</v>
      </c>
      <c r="I38" s="832"/>
      <c r="J38" s="1144">
        <f>SUM(J34:J37)</f>
        <v>0</v>
      </c>
      <c r="K38" s="832"/>
      <c r="L38" s="1124">
        <f>J38</f>
        <v>0</v>
      </c>
    </row>
    <row r="39" spans="1:12" x14ac:dyDescent="0.2">
      <c r="A39" s="1145"/>
      <c r="B39" s="832"/>
      <c r="C39" s="1016"/>
      <c r="D39" s="1016"/>
      <c r="E39" s="1016"/>
      <c r="F39" s="1016"/>
      <c r="G39" s="1016"/>
      <c r="H39" s="832"/>
      <c r="I39" s="832"/>
      <c r="J39" s="963"/>
      <c r="K39" s="832"/>
      <c r="L39" s="1076"/>
    </row>
    <row r="40" spans="1:12" x14ac:dyDescent="0.2">
      <c r="A40" s="1145"/>
      <c r="B40" s="842" t="s">
        <v>487</v>
      </c>
      <c r="C40" s="1016"/>
      <c r="D40" s="1016"/>
      <c r="E40" s="1016"/>
      <c r="F40" s="1016"/>
      <c r="G40" s="1016"/>
      <c r="H40" s="1459" t="s">
        <v>488</v>
      </c>
      <c r="I40" s="1460"/>
      <c r="J40" s="1461"/>
      <c r="K40" s="832"/>
      <c r="L40" s="1076"/>
    </row>
    <row r="41" spans="1:12" x14ac:dyDescent="0.2">
      <c r="A41" s="1145"/>
      <c r="B41" s="832"/>
      <c r="C41" s="1016"/>
      <c r="D41" s="1016"/>
      <c r="E41" s="1016"/>
      <c r="F41" s="1016"/>
      <c r="G41" s="1016"/>
      <c r="H41" s="1462" t="s">
        <v>468</v>
      </c>
      <c r="I41" s="1138"/>
      <c r="J41" s="1462" t="s">
        <v>469</v>
      </c>
      <c r="K41" s="832"/>
      <c r="L41" s="1076"/>
    </row>
    <row r="42" spans="1:12" x14ac:dyDescent="0.2">
      <c r="A42" s="1145"/>
      <c r="B42" s="832"/>
      <c r="C42" s="1016"/>
      <c r="D42" s="1016"/>
      <c r="E42" s="1016"/>
      <c r="F42" s="1016"/>
      <c r="G42" s="1016"/>
      <c r="H42" s="1463"/>
      <c r="I42" s="1139"/>
      <c r="J42" s="1463"/>
      <c r="K42" s="832"/>
      <c r="L42" s="1076"/>
    </row>
    <row r="43" spans="1:12" x14ac:dyDescent="0.2">
      <c r="A43" s="1126" t="s">
        <v>489</v>
      </c>
      <c r="B43" s="842" t="s">
        <v>490</v>
      </c>
      <c r="C43" s="1016"/>
      <c r="D43" s="1143"/>
      <c r="E43" s="1016"/>
      <c r="F43" s="1464"/>
      <c r="G43" s="1465"/>
      <c r="H43" s="1146"/>
      <c r="I43" s="832"/>
      <c r="J43" s="1146"/>
      <c r="K43" s="832"/>
      <c r="L43" s="1076"/>
    </row>
    <row r="44" spans="1:12" x14ac:dyDescent="0.2">
      <c r="A44" s="1126"/>
      <c r="B44" s="832"/>
      <c r="C44" s="1016"/>
      <c r="D44" s="1016"/>
      <c r="E44" s="1016"/>
      <c r="F44" s="1016"/>
      <c r="G44" s="1147"/>
      <c r="H44" s="1132"/>
      <c r="I44" s="832"/>
      <c r="J44" s="1132"/>
      <c r="K44" s="832"/>
      <c r="L44" s="1076"/>
    </row>
    <row r="45" spans="1:12" x14ac:dyDescent="0.2">
      <c r="A45" s="1126" t="s">
        <v>489</v>
      </c>
      <c r="B45" s="842" t="s">
        <v>491</v>
      </c>
      <c r="C45" s="1016"/>
      <c r="D45" s="1143"/>
      <c r="E45" s="1016"/>
      <c r="F45" s="1141"/>
      <c r="G45" s="1142"/>
      <c r="H45" s="1130"/>
      <c r="I45" s="832"/>
      <c r="J45" s="1130"/>
      <c r="K45" s="832"/>
      <c r="L45" s="1076"/>
    </row>
    <row r="46" spans="1:12" ht="15.75" thickBot="1" x14ac:dyDescent="0.25">
      <c r="A46" s="1126"/>
      <c r="B46" s="832"/>
      <c r="C46" s="1016"/>
      <c r="D46" s="1016"/>
      <c r="E46" s="1016"/>
      <c r="F46" s="1016"/>
      <c r="G46" s="1147"/>
      <c r="H46" s="1132"/>
      <c r="I46" s="832"/>
      <c r="J46" s="1132"/>
      <c r="K46" s="832"/>
      <c r="L46" s="1076"/>
    </row>
    <row r="47" spans="1:12" ht="15.75" thickBot="1" x14ac:dyDescent="0.25">
      <c r="A47" s="1145"/>
      <c r="B47" s="1467" t="s">
        <v>492</v>
      </c>
      <c r="C47" s="1468"/>
      <c r="D47" s="1468"/>
      <c r="E47" s="1468"/>
      <c r="F47" s="1468"/>
      <c r="G47" s="1468"/>
      <c r="H47" s="1148">
        <f>SUM(H43:H46)</f>
        <v>0</v>
      </c>
      <c r="I47" s="832"/>
      <c r="J47" s="1144">
        <f>SUM(J43:J46)</f>
        <v>0</v>
      </c>
      <c r="K47" s="832"/>
      <c r="L47" s="1124">
        <f>J47</f>
        <v>0</v>
      </c>
    </row>
    <row r="48" spans="1:12" x14ac:dyDescent="0.2">
      <c r="A48" s="1145"/>
      <c r="B48" s="832"/>
      <c r="C48" s="832"/>
      <c r="D48" s="832"/>
      <c r="E48" s="832"/>
      <c r="F48" s="832"/>
      <c r="G48" s="832"/>
      <c r="H48" s="1015"/>
      <c r="I48" s="832"/>
      <c r="J48" s="832"/>
      <c r="K48" s="832"/>
      <c r="L48" s="1076"/>
    </row>
    <row r="49" spans="1:12" ht="16.5" thickBot="1" x14ac:dyDescent="0.3">
      <c r="A49" s="1149" t="s">
        <v>493</v>
      </c>
      <c r="B49" s="1150" t="s">
        <v>483</v>
      </c>
      <c r="C49" s="1151"/>
      <c r="D49" s="1151"/>
      <c r="E49" s="1151"/>
      <c r="F49" s="666"/>
      <c r="G49" s="899" t="s">
        <v>494</v>
      </c>
      <c r="H49" s="1152"/>
      <c r="I49" s="833"/>
      <c r="J49" s="1153"/>
      <c r="K49" s="832"/>
      <c r="L49" s="1154">
        <f>J49</f>
        <v>0</v>
      </c>
    </row>
    <row r="50" spans="1:12" ht="15.75" thickBot="1" x14ac:dyDescent="0.25">
      <c r="A50" s="1145"/>
      <c r="B50" s="1151"/>
      <c r="C50" s="1155"/>
      <c r="D50" s="1107"/>
      <c r="E50" s="1107"/>
      <c r="F50" s="666"/>
      <c r="G50" s="1107" t="s">
        <v>495</v>
      </c>
      <c r="H50" s="1156">
        <f>SUM(H23:H28)+SUM(H34:H36)+SUM(H43:H45)+H49</f>
        <v>0</v>
      </c>
      <c r="I50" s="833"/>
      <c r="J50" s="1156">
        <f>SUM(J23:J28)+SUM(J34:J36)+SUM(J43:J45)+J49</f>
        <v>0</v>
      </c>
      <c r="K50" s="832"/>
      <c r="L50" s="1076"/>
    </row>
    <row r="51" spans="1:12" x14ac:dyDescent="0.2">
      <c r="A51" s="1145"/>
      <c r="B51" s="1155"/>
      <c r="C51" s="1155"/>
      <c r="D51" s="1155"/>
      <c r="E51" s="832"/>
      <c r="F51" s="832"/>
      <c r="G51" s="832"/>
      <c r="H51" s="832"/>
      <c r="I51" s="832"/>
      <c r="J51" s="832"/>
      <c r="K51" s="832"/>
      <c r="L51" s="1129"/>
    </row>
    <row r="52" spans="1:12" x14ac:dyDescent="0.2">
      <c r="A52" s="1145"/>
      <c r="B52" s="1157"/>
      <c r="C52" s="1157"/>
      <c r="D52" s="1157"/>
      <c r="E52" s="852"/>
      <c r="F52" s="1019"/>
      <c r="G52" s="1019"/>
      <c r="H52" s="1019"/>
      <c r="I52" s="1019"/>
      <c r="J52" s="1019"/>
      <c r="K52" s="1019"/>
      <c r="L52" s="1123"/>
    </row>
    <row r="53" spans="1:12" x14ac:dyDescent="0.2">
      <c r="A53" s="1145"/>
      <c r="B53" s="1016"/>
      <c r="C53" s="1016"/>
      <c r="D53" s="1016"/>
      <c r="E53" s="962" t="s">
        <v>496</v>
      </c>
      <c r="F53" s="832"/>
      <c r="G53" s="832"/>
      <c r="H53" s="832"/>
      <c r="I53" s="832"/>
      <c r="J53" s="832"/>
      <c r="K53" s="832"/>
      <c r="L53" s="1158">
        <f>SUM(L18:L47)</f>
        <v>0</v>
      </c>
    </row>
    <row r="54" spans="1:12" x14ac:dyDescent="0.2">
      <c r="A54" s="1145"/>
      <c r="B54" s="1016"/>
      <c r="C54" s="1016"/>
      <c r="D54" s="1016"/>
      <c r="E54" s="962" t="s">
        <v>497</v>
      </c>
      <c r="F54" s="1159">
        <v>0.14000000000000001</v>
      </c>
      <c r="G54" s="832" t="s">
        <v>498</v>
      </c>
      <c r="H54" s="1160">
        <f>L53</f>
        <v>0</v>
      </c>
      <c r="I54" s="832"/>
      <c r="J54" s="832"/>
      <c r="K54" s="832"/>
      <c r="L54" s="1129">
        <f>F54*L53</f>
        <v>0</v>
      </c>
    </row>
    <row r="55" spans="1:12" ht="15.75" thickBot="1" x14ac:dyDescent="0.25">
      <c r="A55" s="1145"/>
      <c r="B55" s="1016"/>
      <c r="C55" s="1016"/>
      <c r="D55" s="1016"/>
      <c r="E55" s="864" t="s">
        <v>499</v>
      </c>
      <c r="F55" s="832"/>
      <c r="G55" s="832"/>
      <c r="H55" s="832"/>
      <c r="I55" s="832"/>
      <c r="J55" s="832"/>
      <c r="K55" s="832"/>
      <c r="L55" s="1161">
        <f>L49</f>
        <v>0</v>
      </c>
    </row>
    <row r="56" spans="1:12" ht="15.75" thickBot="1" x14ac:dyDescent="0.25">
      <c r="A56" s="1145"/>
      <c r="B56" s="1162"/>
      <c r="C56" s="1162"/>
      <c r="D56" s="1162"/>
      <c r="E56" s="1457" t="s">
        <v>500</v>
      </c>
      <c r="F56" s="1458"/>
      <c r="G56" s="1458"/>
      <c r="H56" s="1458"/>
      <c r="I56" s="889"/>
      <c r="J56" s="889"/>
      <c r="K56" s="889"/>
      <c r="L56" s="1163">
        <f>L53+L54+L55</f>
        <v>0</v>
      </c>
    </row>
    <row r="57" spans="1:12" ht="15.75" thickBot="1" x14ac:dyDescent="0.25">
      <c r="A57" s="1164"/>
      <c r="B57" s="1165" t="s">
        <v>501</v>
      </c>
      <c r="C57" s="911"/>
      <c r="D57" s="911"/>
      <c r="E57" s="911"/>
      <c r="F57" s="911"/>
      <c r="G57" s="911"/>
      <c r="H57" s="911"/>
      <c r="I57" s="911"/>
      <c r="J57" s="911"/>
      <c r="K57" s="911"/>
      <c r="L57" s="1166"/>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34"/>
  </sheetPr>
  <dimension ref="A1:O104"/>
  <sheetViews>
    <sheetView topLeftCell="A10" zoomScale="75" zoomScaleNormal="75" zoomScaleSheetLayoutView="75" workbookViewId="0">
      <selection activeCell="D5" sqref="D5"/>
    </sheetView>
  </sheetViews>
  <sheetFormatPr defaultRowHeight="15" x14ac:dyDescent="0.2"/>
  <cols>
    <col min="1" max="1" width="16.33203125" customWidth="1"/>
    <col min="2" max="2" width="3.88671875" customWidth="1"/>
    <col min="3" max="3" width="6.88671875" customWidth="1"/>
    <col min="4" max="4" width="22" customWidth="1"/>
    <col min="5" max="5" width="19.44140625" customWidth="1"/>
    <col min="6" max="6" width="16" customWidth="1"/>
    <col min="7" max="7" width="15.44140625" customWidth="1"/>
    <col min="8" max="8" width="15.77734375" customWidth="1"/>
    <col min="9" max="9" width="2.88671875" customWidth="1"/>
  </cols>
  <sheetData>
    <row r="1" spans="1:10" ht="57" customHeight="1" thickTop="1" thickBot="1" x14ac:dyDescent="0.25">
      <c r="A1" s="1234" t="s">
        <v>328</v>
      </c>
      <c r="B1" s="1235"/>
      <c r="C1" s="1235"/>
      <c r="D1" s="1235"/>
      <c r="E1" s="1235"/>
      <c r="F1" s="1235"/>
      <c r="G1" s="1235"/>
      <c r="H1" s="1236"/>
      <c r="I1" s="16"/>
      <c r="J1" s="666"/>
    </row>
    <row r="2" spans="1:10" ht="31.5" customHeight="1" thickTop="1" x14ac:dyDescent="0.2">
      <c r="A2" s="549"/>
      <c r="B2" s="277"/>
      <c r="C2" s="277"/>
      <c r="D2" s="277"/>
      <c r="E2" s="1237" t="s">
        <v>159</v>
      </c>
      <c r="F2" s="1238"/>
      <c r="G2" s="1238"/>
      <c r="H2" s="1239"/>
      <c r="I2" s="13"/>
      <c r="J2" s="666"/>
    </row>
    <row r="3" spans="1:10" ht="36" customHeight="1" thickBot="1" x14ac:dyDescent="0.25">
      <c r="A3" s="667"/>
      <c r="B3" s="278"/>
      <c r="C3" s="278"/>
      <c r="D3" s="278"/>
      <c r="E3" s="1253" t="str">
        <f>CONCATENATE(D7,": ",D17," FEES")</f>
        <v>BUILDING PROJECT: 2007 &amp; 2008 FEES</v>
      </c>
      <c r="F3" s="1254"/>
      <c r="G3" s="1254"/>
      <c r="H3" s="817" t="s">
        <v>329</v>
      </c>
      <c r="I3" s="13"/>
      <c r="J3" s="666"/>
    </row>
    <row r="4" spans="1:10" ht="15.75" thickTop="1" x14ac:dyDescent="0.2">
      <c r="A4" s="510" t="s">
        <v>194</v>
      </c>
      <c r="B4" s="136"/>
      <c r="C4" s="141"/>
      <c r="D4" s="286"/>
      <c r="E4" s="620" t="s">
        <v>198</v>
      </c>
      <c r="F4" s="1258"/>
      <c r="G4" s="1259"/>
      <c r="H4" s="127"/>
      <c r="I4" s="16"/>
      <c r="J4" s="666"/>
    </row>
    <row r="5" spans="1:10" x14ac:dyDescent="0.2">
      <c r="A5" s="137" t="s">
        <v>195</v>
      </c>
      <c r="B5" s="138"/>
      <c r="C5" s="142"/>
      <c r="D5" s="287"/>
      <c r="E5" s="621" t="s">
        <v>199</v>
      </c>
      <c r="F5" s="617"/>
      <c r="G5" s="668"/>
      <c r="H5" s="127"/>
      <c r="I5" s="13"/>
      <c r="J5" s="666"/>
    </row>
    <row r="6" spans="1:10" x14ac:dyDescent="0.2">
      <c r="A6" s="137" t="s">
        <v>196</v>
      </c>
      <c r="B6" s="138"/>
      <c r="C6" s="143" t="s">
        <v>157</v>
      </c>
      <c r="D6" s="287"/>
      <c r="E6" s="621" t="s">
        <v>227</v>
      </c>
      <c r="F6" s="787"/>
      <c r="G6" s="107"/>
      <c r="H6" s="279"/>
      <c r="I6" s="13"/>
      <c r="J6" s="666"/>
    </row>
    <row r="7" spans="1:10" x14ac:dyDescent="0.2">
      <c r="A7" s="139" t="s">
        <v>141</v>
      </c>
      <c r="B7" s="138"/>
      <c r="C7" s="148" t="str">
        <f>IF(D7="BUILDING PROJECT","B","E")</f>
        <v>B</v>
      </c>
      <c r="D7" s="288" t="s">
        <v>272</v>
      </c>
      <c r="E7" s="665" t="s">
        <v>290</v>
      </c>
      <c r="F7" s="1232"/>
      <c r="G7" s="1233"/>
      <c r="H7" s="279"/>
      <c r="I7" s="13"/>
      <c r="J7" s="666"/>
    </row>
    <row r="8" spans="1:10" ht="15.75" x14ac:dyDescent="0.2">
      <c r="A8" s="139"/>
      <c r="B8" s="138"/>
      <c r="C8" s="744" t="s">
        <v>305</v>
      </c>
      <c r="D8" s="745" t="s">
        <v>309</v>
      </c>
      <c r="E8" s="746" t="str">
        <f>IF($D$8="Yes", "NO OF DAYS","")</f>
        <v/>
      </c>
      <c r="F8" s="747">
        <v>1</v>
      </c>
      <c r="G8" s="748" t="str">
        <f>IF($D$8="Yes", "RATE","")</f>
        <v/>
      </c>
      <c r="H8" s="749">
        <v>0</v>
      </c>
      <c r="I8" s="13"/>
      <c r="J8" s="666"/>
    </row>
    <row r="9" spans="1:10" x14ac:dyDescent="0.2">
      <c r="A9" s="137" t="s">
        <v>127</v>
      </c>
      <c r="B9" s="138"/>
      <c r="C9" s="142"/>
      <c r="D9" s="1247"/>
      <c r="E9" s="1248"/>
      <c r="F9" s="1248"/>
      <c r="G9" s="1248"/>
      <c r="H9" s="1249"/>
      <c r="I9" s="13"/>
      <c r="J9" s="666"/>
    </row>
    <row r="10" spans="1:10" ht="15.75" thickBot="1" x14ac:dyDescent="0.25">
      <c r="A10" s="662"/>
      <c r="B10" s="663"/>
      <c r="C10" s="664"/>
      <c r="D10" s="1250"/>
      <c r="E10" s="1251"/>
      <c r="F10" s="1251"/>
      <c r="G10" s="1251"/>
      <c r="H10" s="1252"/>
      <c r="I10" s="70"/>
      <c r="J10" s="666"/>
    </row>
    <row r="11" spans="1:10" ht="15.75" thickTop="1" x14ac:dyDescent="0.2">
      <c r="A11" s="659" t="s">
        <v>128</v>
      </c>
      <c r="B11" s="660"/>
      <c r="C11" s="661"/>
      <c r="D11" s="1263"/>
      <c r="E11" s="1264"/>
      <c r="F11" s="1264"/>
      <c r="G11" s="1265"/>
      <c r="H11" s="622"/>
      <c r="I11" s="13"/>
      <c r="J11" s="666"/>
    </row>
    <row r="12" spans="1:10" x14ac:dyDescent="0.2">
      <c r="A12" s="137" t="s">
        <v>207</v>
      </c>
      <c r="B12" s="138"/>
      <c r="C12" s="142"/>
      <c r="D12" s="1266"/>
      <c r="E12" s="1267"/>
      <c r="F12" s="1267"/>
      <c r="G12" s="1268"/>
      <c r="H12" s="622"/>
      <c r="I12" s="13"/>
      <c r="J12" s="666"/>
    </row>
    <row r="13" spans="1:10" x14ac:dyDescent="0.2">
      <c r="A13" s="154" t="s">
        <v>204</v>
      </c>
      <c r="B13" s="155"/>
      <c r="C13" s="156"/>
      <c r="D13" s="289"/>
      <c r="E13" s="623" t="s">
        <v>205</v>
      </c>
      <c r="F13" s="671"/>
      <c r="G13" s="621" t="s">
        <v>227</v>
      </c>
      <c r="H13" s="795"/>
      <c r="I13" s="13"/>
      <c r="J13" s="666"/>
    </row>
    <row r="14" spans="1:10" ht="15.75" x14ac:dyDescent="0.2">
      <c r="A14" s="137" t="s">
        <v>123</v>
      </c>
      <c r="B14" s="138"/>
      <c r="C14" s="152">
        <f>IF(D14="none", "none",D14)</f>
        <v>0</v>
      </c>
      <c r="D14" s="290"/>
      <c r="E14" s="135" t="str">
        <f>IF(D14="","&lt;--ERROR","")</f>
        <v>&lt;--ERROR</v>
      </c>
      <c r="F14" s="107"/>
      <c r="G14" s="107"/>
      <c r="H14" s="124"/>
      <c r="I14" s="16"/>
      <c r="J14" s="666"/>
    </row>
    <row r="15" spans="1:10" ht="15.75" x14ac:dyDescent="0.2">
      <c r="A15" s="137" t="s">
        <v>189</v>
      </c>
      <c r="B15" s="138"/>
      <c r="C15" s="142"/>
      <c r="D15" s="290"/>
      <c r="E15" s="135" t="str">
        <f>IF(D15="","&lt;--ERROR","")</f>
        <v>&lt;--ERROR</v>
      </c>
      <c r="F15" s="107"/>
      <c r="G15" s="107"/>
      <c r="H15" s="124"/>
      <c r="I15" s="16"/>
      <c r="J15" s="666"/>
    </row>
    <row r="16" spans="1:10" x14ac:dyDescent="0.2">
      <c r="A16" s="137" t="s">
        <v>34</v>
      </c>
      <c r="B16" s="140"/>
      <c r="C16" s="144"/>
      <c r="D16" s="291"/>
      <c r="E16" s="194"/>
      <c r="F16" s="107"/>
      <c r="G16" s="107"/>
      <c r="H16" s="124"/>
      <c r="I16" s="16"/>
      <c r="J16" s="666"/>
    </row>
    <row r="17" spans="1:15" x14ac:dyDescent="0.2">
      <c r="A17" s="112" t="s">
        <v>206</v>
      </c>
      <c r="B17" s="107"/>
      <c r="C17" s="149">
        <f>IF(D17=2005,3,IF(D17=2006,4,IF(D17="2007 &amp; 2008",5,)))</f>
        <v>5</v>
      </c>
      <c r="D17" s="288" t="s">
        <v>271</v>
      </c>
      <c r="E17" s="280"/>
      <c r="F17" s="281"/>
      <c r="G17" s="188"/>
      <c r="H17" s="669"/>
      <c r="I17" s="666"/>
      <c r="J17" s="666"/>
    </row>
    <row r="18" spans="1:15" ht="15.75" x14ac:dyDescent="0.2">
      <c r="A18" s="1260" t="s">
        <v>35</v>
      </c>
      <c r="B18" s="1261"/>
      <c r="C18" s="1262"/>
      <c r="D18" s="111" t="str">
        <f>IF(E37&lt;H30,"USE TIME BASED FEES","PERCENTAGE BASED FEES")</f>
        <v>USE TIME BASED FEES</v>
      </c>
      <c r="E18" s="1272" t="s">
        <v>268</v>
      </c>
      <c r="F18" s="1261"/>
      <c r="G18" s="618" t="str">
        <f>IF(C17=4," No 28643 of 31 March 2006",IF(C17=5,"No 29729 of 30 March 2007",IF(C17=6,"No ….. of 1 April 2008",IF(C17=7," No ……. of 1 April 2009",""))))</f>
        <v>No 29729 of 30 March 2007</v>
      </c>
      <c r="H18" s="619"/>
      <c r="I18" s="16"/>
      <c r="J18" s="666"/>
    </row>
    <row r="19" spans="1:15" x14ac:dyDescent="0.2">
      <c r="A19" s="512" t="s">
        <v>261</v>
      </c>
      <c r="B19" s="513"/>
      <c r="C19" s="514"/>
      <c r="D19" s="537">
        <v>1</v>
      </c>
      <c r="E19" s="511"/>
      <c r="F19" s="383"/>
      <c r="G19" s="383"/>
      <c r="H19" s="197"/>
      <c r="I19" s="16"/>
      <c r="J19" s="666"/>
    </row>
    <row r="20" spans="1:15" ht="16.5" customHeight="1" x14ac:dyDescent="0.2">
      <c r="A20" s="145" t="s">
        <v>160</v>
      </c>
      <c r="B20" s="146"/>
      <c r="C20" s="147"/>
      <c r="D20" s="292"/>
      <c r="E20" s="1255" t="str">
        <f>IF(H30&lt;E37,"","TIME BASIS FEES")</f>
        <v>TIME BASIS FEES</v>
      </c>
      <c r="F20" s="1256"/>
      <c r="G20" s="1256"/>
      <c r="H20" s="124"/>
      <c r="I20" s="16"/>
      <c r="J20" s="666"/>
    </row>
    <row r="21" spans="1:15" ht="13.5" customHeight="1" x14ac:dyDescent="0.2">
      <c r="A21" s="137" t="s">
        <v>20</v>
      </c>
      <c r="B21" s="138"/>
      <c r="C21" s="143"/>
      <c r="D21" s="293"/>
      <c r="E21" s="190"/>
      <c r="F21" s="670"/>
      <c r="G21" s="670"/>
      <c r="H21" s="796"/>
      <c r="I21" s="16"/>
      <c r="J21" s="666"/>
    </row>
    <row r="22" spans="1:15" ht="17.25" customHeight="1" x14ac:dyDescent="0.2">
      <c r="A22" s="137" t="s">
        <v>129</v>
      </c>
      <c r="B22" s="138"/>
      <c r="C22" s="143"/>
      <c r="D22" s="293"/>
      <c r="E22" s="1257" t="str">
        <f>IF(C17&lt;3,"USE OTHER INVOICE","")</f>
        <v/>
      </c>
      <c r="F22" s="1256"/>
      <c r="G22" s="1256"/>
      <c r="H22" s="626"/>
      <c r="I22" s="16"/>
      <c r="J22" s="552"/>
      <c r="O22">
        <v>20</v>
      </c>
    </row>
    <row r="23" spans="1:15" ht="15.75" customHeight="1" x14ac:dyDescent="0.2">
      <c r="A23" s="137" t="s">
        <v>23</v>
      </c>
      <c r="B23" s="138"/>
      <c r="C23" s="143"/>
      <c r="D23" s="293"/>
      <c r="E23" s="1245"/>
      <c r="F23" s="1246"/>
      <c r="G23" s="1246"/>
      <c r="H23" s="626"/>
      <c r="I23" s="13"/>
      <c r="K23" s="552"/>
      <c r="O23">
        <v>40</v>
      </c>
    </row>
    <row r="24" spans="1:15" x14ac:dyDescent="0.2">
      <c r="A24" s="1273" t="str">
        <f>IF(D24="construction","STAGE","STAGE COMPLETED")</f>
        <v>STAGE COMPLETED</v>
      </c>
      <c r="B24" s="1274"/>
      <c r="C24" s="797"/>
      <c r="D24" s="288" t="s">
        <v>275</v>
      </c>
      <c r="E24" s="786">
        <f>IF(D24="Preliminary design",1,IF(D24="Design &amp; Tender",2,IF(D24="Construction",3,IF(D24="Completion",4))))</f>
        <v>1</v>
      </c>
      <c r="F24" s="281"/>
      <c r="G24" s="281"/>
      <c r="H24" s="627"/>
      <c r="K24" s="552"/>
      <c r="O24">
        <v>35</v>
      </c>
    </row>
    <row r="25" spans="1:15" ht="16.5" x14ac:dyDescent="0.2">
      <c r="A25" s="112"/>
      <c r="B25" s="624"/>
      <c r="C25" s="750" t="s">
        <v>306</v>
      </c>
      <c r="D25" s="751">
        <v>1</v>
      </c>
      <c r="E25" s="280"/>
      <c r="F25" s="281"/>
      <c r="G25" s="281"/>
      <c r="H25" s="627"/>
      <c r="K25" s="552"/>
    </row>
    <row r="26" spans="1:15" ht="15.75" thickBot="1" x14ac:dyDescent="0.25">
      <c r="A26" s="296" t="s">
        <v>228</v>
      </c>
      <c r="B26" s="297"/>
      <c r="C26" s="298"/>
      <c r="D26" s="295" t="s">
        <v>197</v>
      </c>
      <c r="E26" s="282"/>
      <c r="F26" s="281"/>
      <c r="G26" s="281"/>
      <c r="H26" s="627"/>
      <c r="K26" s="552"/>
      <c r="O26">
        <v>5</v>
      </c>
    </row>
    <row r="27" spans="1:15" ht="15" customHeight="1" x14ac:dyDescent="0.2">
      <c r="A27" s="1242" t="s">
        <v>144</v>
      </c>
      <c r="B27" s="1243"/>
      <c r="C27" s="1243"/>
      <c r="D27" s="1244"/>
      <c r="E27" s="288" t="s">
        <v>197</v>
      </c>
      <c r="F27" s="134"/>
      <c r="G27" s="134"/>
      <c r="H27" s="279"/>
      <c r="I27" s="13"/>
    </row>
    <row r="28" spans="1:15" x14ac:dyDescent="0.2">
      <c r="A28" s="1221" t="s">
        <v>226</v>
      </c>
      <c r="B28" s="1222"/>
      <c r="C28" s="1222"/>
      <c r="D28" s="1223"/>
      <c r="E28" s="288" t="s">
        <v>197</v>
      </c>
      <c r="F28" s="134"/>
      <c r="G28" s="134"/>
      <c r="H28" s="279"/>
      <c r="I28" s="13"/>
    </row>
    <row r="29" spans="1:15" x14ac:dyDescent="0.2">
      <c r="A29" s="145" t="s">
        <v>173</v>
      </c>
      <c r="B29" s="150"/>
      <c r="C29" s="150"/>
      <c r="D29" s="151"/>
      <c r="E29" s="294" t="s">
        <v>197</v>
      </c>
      <c r="F29" s="134"/>
      <c r="G29" s="134"/>
      <c r="H29" s="279"/>
      <c r="I29" s="13"/>
    </row>
    <row r="30" spans="1:15" ht="15.75" thickBot="1" x14ac:dyDescent="0.25">
      <c r="A30" s="1269" t="s">
        <v>172</v>
      </c>
      <c r="B30" s="1270"/>
      <c r="C30" s="1270"/>
      <c r="D30" s="1271"/>
      <c r="E30" s="288" t="s">
        <v>197</v>
      </c>
      <c r="F30" s="134"/>
      <c r="G30" s="134"/>
      <c r="H30" s="625">
        <f>IF(C17=5,Scales!C3)</f>
        <v>314000</v>
      </c>
      <c r="I30" s="13"/>
    </row>
    <row r="31" spans="1:15" ht="81.75" customHeight="1" thickTop="1" thickBot="1" x14ac:dyDescent="0.25">
      <c r="A31" s="1240" t="s">
        <v>212</v>
      </c>
      <c r="B31" s="1241"/>
      <c r="C31" s="1241"/>
      <c r="D31" s="1241"/>
      <c r="E31" s="672" t="s">
        <v>148</v>
      </c>
      <c r="F31" s="672" t="s">
        <v>308</v>
      </c>
      <c r="G31" s="73" t="s">
        <v>307</v>
      </c>
      <c r="H31" s="760" t="s">
        <v>145</v>
      </c>
      <c r="I31" s="19"/>
    </row>
    <row r="32" spans="1:15" ht="18.75" customHeight="1" thickBot="1" x14ac:dyDescent="0.25">
      <c r="A32" s="1218" t="s">
        <v>234</v>
      </c>
      <c r="B32" s="1219"/>
      <c r="C32" s="1219"/>
      <c r="D32" s="1220"/>
      <c r="E32" s="673" t="s">
        <v>269</v>
      </c>
      <c r="F32" s="304">
        <f>IF($E$24&lt;3,1,IF($E32="TENDER VALUES",2,1))</f>
        <v>1</v>
      </c>
      <c r="G32" s="305"/>
      <c r="H32" s="628"/>
      <c r="I32" s="19"/>
    </row>
    <row r="33" spans="1:9" ht="27.75" customHeight="1" x14ac:dyDescent="0.2">
      <c r="A33" s="1224" t="s">
        <v>231</v>
      </c>
      <c r="B33" s="1225"/>
      <c r="C33" s="1225"/>
      <c r="D33" s="1226"/>
      <c r="E33" s="752"/>
      <c r="F33" s="676"/>
      <c r="G33" s="677"/>
      <c r="H33" s="678">
        <f>IF($E$24&lt;3,E33,IF($E$24=3,F33,IF($E$24=4,G33)))</f>
        <v>0</v>
      </c>
      <c r="I33" s="19"/>
    </row>
    <row r="34" spans="1:9" ht="30.75" customHeight="1" x14ac:dyDescent="0.2">
      <c r="A34" s="1227" t="s">
        <v>146</v>
      </c>
      <c r="B34" s="1228"/>
      <c r="C34" s="1228"/>
      <c r="D34" s="1229"/>
      <c r="E34" s="753"/>
      <c r="F34" s="679"/>
      <c r="G34" s="680"/>
      <c r="H34" s="681">
        <f>IF($E$24&lt;3,E34,IF($E$24=3,F34,IF($E$24=4,G34)))</f>
        <v>0</v>
      </c>
    </row>
    <row r="35" spans="1:9" ht="30.75" customHeight="1" x14ac:dyDescent="0.2">
      <c r="A35" s="1227" t="s">
        <v>147</v>
      </c>
      <c r="B35" s="1230"/>
      <c r="C35" s="1230"/>
      <c r="D35" s="1231"/>
      <c r="E35" s="753"/>
      <c r="F35" s="679"/>
      <c r="G35" s="680"/>
      <c r="H35" s="681">
        <f>IF($E$24&lt;3,E35,IF($E$24=3,F35,IF($E$24=4,G35)))</f>
        <v>0</v>
      </c>
    </row>
    <row r="36" spans="1:9" ht="36" customHeight="1" thickBot="1" x14ac:dyDescent="0.25">
      <c r="A36" s="1277" t="s">
        <v>220</v>
      </c>
      <c r="B36" s="1278"/>
      <c r="C36" s="1278"/>
      <c r="D36" s="1279"/>
      <c r="E36" s="754"/>
      <c r="F36" s="682"/>
      <c r="G36" s="683"/>
      <c r="H36" s="684">
        <f>IF($E$24&lt;3,E36,IF($E$24=3,F36,IF($E$24=4,G36)))</f>
        <v>0</v>
      </c>
    </row>
    <row r="37" spans="1:9" ht="33.75" customHeight="1" thickBot="1" x14ac:dyDescent="0.25">
      <c r="A37" s="1282" t="s">
        <v>156</v>
      </c>
      <c r="B37" s="1283"/>
      <c r="C37" s="1283"/>
      <c r="D37" s="1284"/>
      <c r="E37" s="755">
        <f>SUM(E33:E36)</f>
        <v>0</v>
      </c>
      <c r="F37" s="755">
        <f>SUM(F33:F36)</f>
        <v>0</v>
      </c>
      <c r="G37" s="756">
        <f>SUM(G33:G36)</f>
        <v>0</v>
      </c>
      <c r="H37" s="757">
        <f>SUM(H33:H36)</f>
        <v>0</v>
      </c>
    </row>
    <row r="38" spans="1:9" ht="27" customHeight="1" thickTop="1" thickBot="1" x14ac:dyDescent="0.25">
      <c r="A38" s="1285" t="str">
        <f>IF($D$24=4,IF(H37=H43,"","THE VALUE OF ( C) MUST BE THE SAME AS (D)"),"")</f>
        <v/>
      </c>
      <c r="B38" s="1286"/>
      <c r="C38" s="1286"/>
      <c r="D38" s="1286"/>
      <c r="E38" s="1287"/>
      <c r="F38" s="674"/>
      <c r="G38" s="675" t="str">
        <f>IF($D$24=4,IF($H$39=$H$44,"","ERROR"),"")</f>
        <v/>
      </c>
      <c r="H38" s="792"/>
    </row>
    <row r="39" spans="1:9" ht="32.25" customHeight="1" thickBot="1" x14ac:dyDescent="0.25">
      <c r="A39" s="1280" t="s">
        <v>235</v>
      </c>
      <c r="B39" s="1281"/>
      <c r="C39" s="1281"/>
      <c r="D39" s="1281"/>
      <c r="E39" s="758"/>
      <c r="F39" s="758"/>
      <c r="G39" s="758"/>
      <c r="H39" s="794">
        <f>IF($E$24&lt;3,E39,IF($E$24=3,F39,IF($E$24=4,G39)))</f>
        <v>0</v>
      </c>
    </row>
    <row r="40" spans="1:9" ht="53.25" customHeight="1" thickBot="1" x14ac:dyDescent="0.25">
      <c r="A40" s="1298" t="s">
        <v>211</v>
      </c>
      <c r="B40" s="1299"/>
      <c r="C40" s="1299"/>
      <c r="D40" s="1299"/>
      <c r="E40" s="1299"/>
      <c r="F40" s="1300"/>
      <c r="G40" s="791" t="s">
        <v>153</v>
      </c>
      <c r="H40" s="793" t="s">
        <v>145</v>
      </c>
    </row>
    <row r="41" spans="1:9" ht="28.5" customHeight="1" x14ac:dyDescent="0.2">
      <c r="A41" s="1288" t="s">
        <v>149</v>
      </c>
      <c r="B41" s="1289"/>
      <c r="C41" s="1289"/>
      <c r="D41" s="1289"/>
      <c r="E41" s="1290"/>
      <c r="F41" s="1291"/>
      <c r="G41" s="798"/>
      <c r="H41" s="788">
        <f>IF($E$24&gt;2,G41,0)</f>
        <v>0</v>
      </c>
    </row>
    <row r="42" spans="1:9" ht="32.25" customHeight="1" thickBot="1" x14ac:dyDescent="0.25">
      <c r="A42" s="1292" t="s">
        <v>150</v>
      </c>
      <c r="B42" s="1293"/>
      <c r="C42" s="1293"/>
      <c r="D42" s="1293"/>
      <c r="E42" s="1294"/>
      <c r="F42" s="1294"/>
      <c r="G42" s="686">
        <v>0</v>
      </c>
      <c r="H42" s="789">
        <f>IF($E$24&gt;2,G42,0)</f>
        <v>0</v>
      </c>
      <c r="I42" s="22"/>
    </row>
    <row r="43" spans="1:9" ht="30" customHeight="1" thickBot="1" x14ac:dyDescent="0.25">
      <c r="A43" s="1282" t="s">
        <v>221</v>
      </c>
      <c r="B43" s="1295"/>
      <c r="C43" s="1295"/>
      <c r="D43" s="1295"/>
      <c r="E43" s="1296"/>
      <c r="F43" s="1297"/>
      <c r="G43" s="759">
        <f>SUM(G41:G42)</f>
        <v>0</v>
      </c>
      <c r="H43" s="790">
        <f>IF($E$24&gt;2,G43,0)</f>
        <v>0</v>
      </c>
    </row>
    <row r="44" spans="1:9" ht="41.25" customHeight="1" thickTop="1" thickBot="1" x14ac:dyDescent="0.25">
      <c r="A44" s="1301" t="s">
        <v>215</v>
      </c>
      <c r="B44" s="1302"/>
      <c r="C44" s="1302"/>
      <c r="D44" s="1302"/>
      <c r="E44" s="1303"/>
      <c r="F44" s="1304"/>
      <c r="G44" s="685">
        <v>0</v>
      </c>
      <c r="H44" s="790">
        <f>IF($E$24&gt;2,G44,0)</f>
        <v>0</v>
      </c>
    </row>
    <row r="45" spans="1:9" ht="15.75" thickTop="1" x14ac:dyDescent="0.2">
      <c r="G45" s="74"/>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6"/>
      <c r="B103" s="6"/>
      <c r="C103" s="6"/>
      <c r="D103" s="6"/>
      <c r="E103" s="6"/>
      <c r="F103" s="6"/>
      <c r="G103" s="6"/>
      <c r="H103" s="6"/>
      <c r="I103" s="6"/>
    </row>
    <row r="104" spans="1:9" x14ac:dyDescent="0.2">
      <c r="A104" s="1275"/>
      <c r="B104" s="1276"/>
      <c r="C104" s="1276"/>
      <c r="D104" s="1276"/>
      <c r="E104" s="1276"/>
      <c r="F104" s="1276"/>
      <c r="G104" s="1276"/>
      <c r="H104" s="1276"/>
      <c r="I104" s="1276"/>
    </row>
  </sheetData>
  <sheetProtection password="CD4C" sheet="1" objects="1" scenarios="1" formatCells="0" formatColumns="0" formatRows="0"/>
  <mergeCells count="33">
    <mergeCell ref="E18:F18"/>
    <mergeCell ref="A24:B24"/>
    <mergeCell ref="A104:I104"/>
    <mergeCell ref="A36:D36"/>
    <mergeCell ref="A39:D39"/>
    <mergeCell ref="A37:D37"/>
    <mergeCell ref="A38:E38"/>
    <mergeCell ref="A41:F41"/>
    <mergeCell ref="A42:F42"/>
    <mergeCell ref="A43:F43"/>
    <mergeCell ref="A40:F40"/>
    <mergeCell ref="A44:F44"/>
    <mergeCell ref="F7:G7"/>
    <mergeCell ref="A1:H1"/>
    <mergeCell ref="E2:H2"/>
    <mergeCell ref="A31:D31"/>
    <mergeCell ref="A27:D27"/>
    <mergeCell ref="E23:G23"/>
    <mergeCell ref="D9:H9"/>
    <mergeCell ref="D10:H10"/>
    <mergeCell ref="E3:G3"/>
    <mergeCell ref="E20:G20"/>
    <mergeCell ref="E22:G22"/>
    <mergeCell ref="F4:G4"/>
    <mergeCell ref="A18:C18"/>
    <mergeCell ref="D11:G11"/>
    <mergeCell ref="D12:G12"/>
    <mergeCell ref="A30:D30"/>
    <mergeCell ref="A32:D32"/>
    <mergeCell ref="A28:D28"/>
    <mergeCell ref="A33:D33"/>
    <mergeCell ref="A34:D34"/>
    <mergeCell ref="A35:D35"/>
  </mergeCells>
  <phoneticPr fontId="44" type="noConversion"/>
  <dataValidations count="6">
    <dataValidation type="list" allowBlank="1" showInputMessage="1" showErrorMessage="1" sqref="E32">
      <formula1>"ESTIMATES, TENDER VALUES"</formula1>
    </dataValidation>
    <dataValidation type="list" allowBlank="1" showInputMessage="1" showErrorMessage="1" sqref="D7">
      <formula1>"BUILDING PROJECT,ENGINEERING PROJECT"</formula1>
    </dataValidation>
    <dataValidation type="list" allowBlank="1" showInputMessage="1" showErrorMessage="1" sqref="D24">
      <formula1>"PRELIMINARY DESIGN,DESIGN &amp; TENDER, CONSTRUCTION, COMPLETION"</formula1>
    </dataValidation>
    <dataValidation type="list" allowBlank="1" showInputMessage="1" showErrorMessage="1" sqref="E27:E30">
      <formula1>"N,Y"</formula1>
    </dataValidation>
    <dataValidation type="list" allowBlank="1" showInputMessage="1" showErrorMessage="1" sqref="D26">
      <formula1>"Y,N"</formula1>
    </dataValidation>
    <dataValidation type="list" allowBlank="1" showInputMessage="1" showErrorMessage="1" sqref="D8">
      <formula1>"YES,NO"</formula1>
    </dataValidation>
  </dataValidations>
  <printOptions horizontalCentered="1"/>
  <pageMargins left="0.74803149606299213" right="0.55118110236220474" top="0.78740157480314965" bottom="0.78740157480314965" header="0.51181102362204722" footer="0.51181102362204722"/>
  <pageSetup paperSize="9" scale="63" orientation="portrait" horizontalDpi="300" verticalDpi="300" r:id="rId1"/>
  <headerFooter alignWithMargins="0">
    <oddFooter>&amp;L&amp;8&amp;F (Rev 1 of 310805)&amp;C&amp;8&amp;A&amp;R&amp;8PRINT DATE: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35"/>
  </sheetPr>
  <dimension ref="A1:P78"/>
  <sheetViews>
    <sheetView topLeftCell="A52" zoomScale="85" zoomScaleNormal="85" zoomScaleSheetLayoutView="75" workbookViewId="0">
      <selection activeCell="A2" sqref="A2"/>
    </sheetView>
  </sheetViews>
  <sheetFormatPr defaultRowHeight="15" x14ac:dyDescent="0.2"/>
  <cols>
    <col min="1" max="1" width="13.88671875" customWidth="1"/>
    <col min="2" max="2" width="16.21875" customWidth="1"/>
    <col min="3" max="3" width="4.77734375" customWidth="1"/>
    <col min="4" max="6" width="3.5546875" customWidth="1"/>
    <col min="7" max="7" width="10.33203125" bestFit="1" customWidth="1"/>
    <col min="8" max="8" width="3.44140625" customWidth="1"/>
    <col min="9" max="9" width="12.21875" customWidth="1"/>
    <col min="10" max="10" width="3.6640625" customWidth="1"/>
    <col min="11" max="11" width="13.88671875" customWidth="1"/>
    <col min="12" max="12" width="3.21875" customWidth="1"/>
    <col min="13" max="13" width="11.6640625" customWidth="1"/>
    <col min="14" max="14" width="4.109375" customWidth="1"/>
    <col min="15" max="15" width="14.21875" customWidth="1"/>
  </cols>
  <sheetData>
    <row r="1" spans="1:15" ht="37.5" customHeight="1" thickTop="1" x14ac:dyDescent="0.2">
      <c r="A1" s="550" t="s">
        <v>273</v>
      </c>
      <c r="B1" s="545"/>
      <c r="C1" s="299"/>
      <c r="D1" s="1331" t="s">
        <v>230</v>
      </c>
      <c r="E1" s="1332"/>
      <c r="F1" s="1332"/>
      <c r="G1" s="1332"/>
      <c r="H1" s="300"/>
      <c r="I1" s="1317" t="s">
        <v>210</v>
      </c>
      <c r="J1" s="1318"/>
      <c r="K1" s="1318"/>
      <c r="L1" s="1318"/>
      <c r="M1" s="1318"/>
      <c r="N1" s="1318"/>
      <c r="O1" s="1319"/>
    </row>
    <row r="2" spans="1:15" ht="36" customHeight="1" x14ac:dyDescent="0.2">
      <c r="A2" s="546"/>
      <c r="B2" s="547"/>
      <c r="C2" s="543"/>
      <c r="D2" s="543"/>
      <c r="E2" s="543"/>
      <c r="F2" s="285"/>
      <c r="G2" s="301"/>
      <c r="H2" s="301"/>
      <c r="I2" s="1320" t="str">
        <f>'Input Data'!E3</f>
        <v>BUILDING PROJECT: 2007 &amp; 2008 FEES</v>
      </c>
      <c r="J2" s="1321"/>
      <c r="K2" s="1321"/>
      <c r="L2" s="1321"/>
      <c r="M2" s="1321"/>
      <c r="N2" s="1321"/>
      <c r="O2" s="1322"/>
    </row>
    <row r="3" spans="1:15" x14ac:dyDescent="0.2">
      <c r="A3" s="125" t="s">
        <v>21</v>
      </c>
      <c r="B3" s="1327">
        <f>'Input Data'!$D$9</f>
        <v>0</v>
      </c>
      <c r="C3" s="1328"/>
      <c r="D3" s="1328"/>
      <c r="E3" s="1328"/>
      <c r="F3" s="1328"/>
      <c r="G3" s="1328"/>
      <c r="H3" s="1328"/>
      <c r="I3" s="1328"/>
      <c r="J3" s="1328"/>
      <c r="K3" s="1328"/>
      <c r="L3" s="1328"/>
      <c r="M3" s="1328"/>
      <c r="N3" s="551" t="str">
        <f>'Input Data'!H3</f>
        <v xml:space="preserve">Version: 2.4  2012-10  </v>
      </c>
      <c r="O3" s="124"/>
    </row>
    <row r="4" spans="1:15" x14ac:dyDescent="0.2">
      <c r="A4" s="198"/>
      <c r="B4" s="1350">
        <f>'Input Data'!$D$10</f>
        <v>0</v>
      </c>
      <c r="C4" s="1351"/>
      <c r="D4" s="1351"/>
      <c r="E4" s="1351"/>
      <c r="F4" s="1351"/>
      <c r="G4" s="1351"/>
      <c r="H4" s="1351"/>
      <c r="I4" s="1351"/>
      <c r="J4" s="1351"/>
      <c r="K4" s="1351"/>
      <c r="L4" s="1351"/>
      <c r="M4" s="1351"/>
      <c r="N4" s="107"/>
      <c r="O4" s="124"/>
    </row>
    <row r="5" spans="1:15" x14ac:dyDescent="0.2">
      <c r="A5" s="125" t="s">
        <v>22</v>
      </c>
      <c r="B5" s="1352">
        <f>'Input Data'!$D$11</f>
        <v>0</v>
      </c>
      <c r="C5" s="1328"/>
      <c r="D5" s="1328"/>
      <c r="E5" s="1328"/>
      <c r="F5" s="1328"/>
      <c r="G5" s="1328"/>
      <c r="H5" s="1328"/>
      <c r="I5" s="1328"/>
      <c r="J5" s="1328"/>
      <c r="K5" s="1328"/>
      <c r="L5" s="1328"/>
      <c r="M5" s="1328"/>
      <c r="N5" s="107"/>
      <c r="O5" s="124"/>
    </row>
    <row r="6" spans="1:15" ht="35.25" customHeight="1" thickBot="1" x14ac:dyDescent="0.25">
      <c r="A6" s="130" t="s">
        <v>19</v>
      </c>
      <c r="B6" s="1329">
        <f>'Input Data'!$D$12</f>
        <v>0</v>
      </c>
      <c r="C6" s="1330"/>
      <c r="D6" s="1330"/>
      <c r="E6" s="1330"/>
      <c r="F6" s="1330"/>
      <c r="G6" s="1330"/>
      <c r="H6" s="1330"/>
      <c r="I6" s="1330"/>
      <c r="J6" s="161" t="s">
        <v>201</v>
      </c>
      <c r="K6" s="162">
        <f>'Input Data'!D13</f>
        <v>0</v>
      </c>
      <c r="L6" s="161" t="s">
        <v>209</v>
      </c>
      <c r="M6" s="1325">
        <f>'Input Data'!F13</f>
        <v>0</v>
      </c>
      <c r="N6" s="1326"/>
      <c r="O6" s="799">
        <f>'Input Data'!H13</f>
        <v>0</v>
      </c>
    </row>
    <row r="7" spans="1:15" ht="15.75" thickTop="1" x14ac:dyDescent="0.2">
      <c r="A7" s="1363" t="s">
        <v>200</v>
      </c>
      <c r="B7" s="1364"/>
      <c r="C7" s="1323">
        <f>'Input Data'!F4</f>
        <v>0</v>
      </c>
      <c r="D7" s="1324"/>
      <c r="E7" s="1324"/>
      <c r="F7" s="1324"/>
      <c r="G7" s="1324"/>
      <c r="H7" s="158" t="s">
        <v>201</v>
      </c>
      <c r="I7" s="157">
        <f>'Input Data'!F5</f>
        <v>0</v>
      </c>
      <c r="J7" s="199" t="s">
        <v>208</v>
      </c>
      <c r="K7" s="123"/>
      <c r="L7" s="1355">
        <f>'Input Data'!D4</f>
        <v>0</v>
      </c>
      <c r="M7" s="1356"/>
      <c r="N7" s="1356"/>
      <c r="O7" s="197"/>
    </row>
    <row r="8" spans="1:15" x14ac:dyDescent="0.2">
      <c r="A8" s="125" t="s">
        <v>123</v>
      </c>
      <c r="B8" s="107"/>
      <c r="C8" s="1308">
        <f>'Input Data'!D14</f>
        <v>0</v>
      </c>
      <c r="D8" s="1306"/>
      <c r="E8" s="1306"/>
      <c r="F8" s="1306"/>
      <c r="G8" s="1306"/>
      <c r="H8" s="123" t="s">
        <v>229</v>
      </c>
      <c r="I8" s="284">
        <f>'Input Data'!F6</f>
        <v>0</v>
      </c>
      <c r="J8" s="199" t="s">
        <v>195</v>
      </c>
      <c r="K8" s="123"/>
      <c r="L8" s="1343">
        <f>'Input Data'!D5</f>
        <v>0</v>
      </c>
      <c r="M8" s="1344"/>
      <c r="N8" s="805"/>
      <c r="O8" s="124"/>
    </row>
    <row r="9" spans="1:15" x14ac:dyDescent="0.2">
      <c r="A9" s="121" t="s">
        <v>189</v>
      </c>
      <c r="B9" s="190"/>
      <c r="C9" s="1305">
        <f>'Input Data'!D15</f>
        <v>0</v>
      </c>
      <c r="D9" s="1306"/>
      <c r="E9" s="1306"/>
      <c r="F9" s="1306"/>
      <c r="G9" s="1306"/>
      <c r="H9" s="190"/>
      <c r="I9" s="122"/>
      <c r="J9" s="123" t="s">
        <v>20</v>
      </c>
      <c r="K9" s="107"/>
      <c r="L9" s="122"/>
      <c r="M9" s="122"/>
      <c r="N9" s="814">
        <f>'Input Data'!D21</f>
        <v>0</v>
      </c>
      <c r="O9" s="124"/>
    </row>
    <row r="10" spans="1:15" x14ac:dyDescent="0.2">
      <c r="A10" s="125" t="s">
        <v>129</v>
      </c>
      <c r="B10" s="107"/>
      <c r="C10" s="1307">
        <f>'Input Data'!D22</f>
        <v>0</v>
      </c>
      <c r="D10" s="1307"/>
      <c r="E10" s="1307"/>
      <c r="F10" s="1307"/>
      <c r="G10" s="1307"/>
      <c r="H10" s="122"/>
      <c r="I10" s="122"/>
      <c r="J10" s="126" t="s">
        <v>130</v>
      </c>
      <c r="K10" s="107"/>
      <c r="L10" s="1361" t="str">
        <f>IF('Input Data'!E24=1,"PRELIMINARY DESIGN",IF('Input Data'!E24=2,"DESIGN &amp; TENDER",IF('Input Data'!E24=3,"CONSTRUCTION",IF('Input Data'!E24=4,"COMPLETION"))))</f>
        <v>PRELIMINARY DESIGN</v>
      </c>
      <c r="M10" s="1306"/>
      <c r="N10" s="1306"/>
      <c r="O10" s="1362"/>
    </row>
    <row r="11" spans="1:15" x14ac:dyDescent="0.2">
      <c r="A11" s="125" t="s">
        <v>34</v>
      </c>
      <c r="B11" s="107"/>
      <c r="C11" s="1365">
        <f>'Input Data'!$D$16</f>
        <v>0</v>
      </c>
      <c r="D11" s="1366"/>
      <c r="E11" s="1366"/>
      <c r="F11" s="1366"/>
      <c r="G11" s="1366"/>
      <c r="H11" s="128"/>
      <c r="I11" s="128"/>
      <c r="J11" s="123" t="s">
        <v>23</v>
      </c>
      <c r="K11" s="107"/>
      <c r="L11" s="1313">
        <f>'Input Data'!$D$23</f>
        <v>0</v>
      </c>
      <c r="M11" s="1306"/>
      <c r="N11" s="122"/>
      <c r="O11" s="127"/>
    </row>
    <row r="12" spans="1:15" x14ac:dyDescent="0.2">
      <c r="A12" s="125" t="s">
        <v>35</v>
      </c>
      <c r="B12" s="107"/>
      <c r="C12" s="1309" t="str">
        <f>'Input Data'!$D$18</f>
        <v>USE TIME BASED FEES</v>
      </c>
      <c r="D12" s="1310"/>
      <c r="E12" s="1310"/>
      <c r="F12" s="1310"/>
      <c r="G12" s="1310"/>
      <c r="H12" s="129"/>
      <c r="I12" s="122"/>
      <c r="J12" s="1367" t="s">
        <v>160</v>
      </c>
      <c r="K12" s="1368"/>
      <c r="L12" s="1311">
        <f>'Input Data'!D20</f>
        <v>0</v>
      </c>
      <c r="M12" s="1311"/>
      <c r="N12" s="1312"/>
      <c r="O12" s="124"/>
    </row>
    <row r="13" spans="1:15" ht="15.75" thickBot="1" x14ac:dyDescent="0.25">
      <c r="A13" s="130" t="s">
        <v>141</v>
      </c>
      <c r="B13" s="105"/>
      <c r="C13" s="1345" t="str">
        <f>IF('Input Data'!$C$7="e","ENGINEERING PROJECT","USE OTHER INVOICE")</f>
        <v>USE OTHER INVOICE</v>
      </c>
      <c r="D13" s="1346"/>
      <c r="E13" s="1346"/>
      <c r="F13" s="1346"/>
      <c r="G13" s="1346"/>
      <c r="H13" s="131"/>
      <c r="I13" s="120"/>
      <c r="J13" s="132" t="s">
        <v>131</v>
      </c>
      <c r="K13" s="105"/>
      <c r="L13" s="133" t="s">
        <v>190</v>
      </c>
      <c r="M13" s="1369">
        <f>'Input Data'!D6</f>
        <v>0</v>
      </c>
      <c r="N13" s="1370"/>
      <c r="O13" s="1371"/>
    </row>
    <row r="14" spans="1:15" ht="21.75" customHeight="1" thickTop="1" x14ac:dyDescent="0.2">
      <c r="A14" s="1347"/>
      <c r="B14" s="1348"/>
      <c r="C14" s="1348"/>
      <c r="D14" s="1348"/>
      <c r="E14" s="1348"/>
      <c r="F14" s="1348"/>
      <c r="G14" s="1348"/>
      <c r="H14" s="107"/>
      <c r="I14" s="108"/>
      <c r="J14" s="1353" t="s">
        <v>158</v>
      </c>
      <c r="K14" s="1354"/>
      <c r="L14" s="1354"/>
      <c r="M14" s="1354"/>
      <c r="N14" s="1354"/>
      <c r="O14" s="687">
        <f>IF('Input Data'!$F$32=1,80%*'Input Data'!$H$37,'Input Data'!$H$37)</f>
        <v>0</v>
      </c>
    </row>
    <row r="15" spans="1:15" ht="24" customHeight="1" thickBot="1" x14ac:dyDescent="0.25">
      <c r="A15" s="1333"/>
      <c r="B15" s="1334"/>
      <c r="C15" s="1334"/>
      <c r="D15" s="1334"/>
      <c r="E15" s="1334"/>
      <c r="F15" s="1334"/>
      <c r="G15" s="1334"/>
      <c r="H15" s="105"/>
      <c r="I15" s="106"/>
      <c r="J15" s="1359" t="s">
        <v>142</v>
      </c>
      <c r="K15" s="1360"/>
      <c r="L15" s="1360"/>
      <c r="M15" s="1360"/>
      <c r="N15" s="1360"/>
      <c r="O15" s="688">
        <f>IF('Input Data'!$F$32=1,80%*'Input Data'!$H$39,'Input Data'!$H$39)</f>
        <v>0</v>
      </c>
    </row>
    <row r="16" spans="1:15" ht="15.75" thickTop="1" x14ac:dyDescent="0.2">
      <c r="A16" s="303" t="s">
        <v>32</v>
      </c>
      <c r="B16" s="166"/>
      <c r="C16" s="176"/>
      <c r="D16" s="175"/>
      <c r="E16" s="175"/>
      <c r="F16" s="175"/>
      <c r="G16" s="200"/>
      <c r="H16" s="201"/>
      <c r="I16" s="202">
        <f>IF('Input Data'!C7="e",IF('Input Data'!$C$17=4,VLOOKUP($O$14,SCALE_2006E,3),IF('Input Data'!$C$17=5,VLOOKUP($O$14,SCALE_2007E,3),IF('Input Data'!$C$17=6,VLOOKUP($O$14,SCALE_2008E,3),IF('Input Data'!$C$17=7,VLOOKUP($O$14,SCALE_2009E,3))))),0)</f>
        <v>0</v>
      </c>
      <c r="J16" s="203" t="s">
        <v>132</v>
      </c>
      <c r="K16" s="204">
        <f>IF('Input Data'!C7="e",IF('Input Data'!$C$17=4,VLOOKUP($O$14,SCALE_2006E,4),IF('Input Data'!$C$17=5,VLOOKUP($O$14,SCALE_2007E,4),IF('Input Data'!$C$17=6,VLOOKUP($O$14,SCALE_2008E,4),IF('Input Data'!$C$17=7,VLOOKUP($O$14,SCALE_2009E,4))))),0)</f>
        <v>0</v>
      </c>
      <c r="L16" s="205" t="s">
        <v>1</v>
      </c>
      <c r="M16" s="206">
        <f>IF('Input Data'!C7="e",O14-(IF('Input Data'!C17=4,VLOOKUP($O$14,SCALE_2006E,1),IF('Input Data'!C17=5,VLOOKUP($O$14,SCALE_2007E,1),IF('Input Data'!$C$17=6,VLOOKUP($O$14,SCALE_2008E,1),IF('Input Data'!$C$17=7,VLOOKUP($O$14,SCALE_2009E,1)))))),$O$14)</f>
        <v>0</v>
      </c>
      <c r="N16" s="205" t="s">
        <v>3</v>
      </c>
      <c r="O16" s="689">
        <f>I16+K16*M16</f>
        <v>0</v>
      </c>
    </row>
    <row r="17" spans="1:16" ht="15.75" thickBot="1" x14ac:dyDescent="0.25">
      <c r="A17" s="174"/>
      <c r="B17" s="166"/>
      <c r="C17" s="176"/>
      <c r="D17" s="177"/>
      <c r="E17" s="177"/>
      <c r="F17" s="177"/>
      <c r="G17" s="176"/>
      <c r="H17" s="176"/>
      <c r="I17" s="207"/>
      <c r="J17" s="202"/>
      <c r="K17" s="204"/>
      <c r="L17" s="202"/>
      <c r="M17" s="202"/>
      <c r="N17" s="202"/>
      <c r="O17" s="690"/>
    </row>
    <row r="18" spans="1:16" x14ac:dyDescent="0.2">
      <c r="A18" s="174"/>
      <c r="B18" s="166"/>
      <c r="C18" s="166"/>
      <c r="D18" s="166"/>
      <c r="E18" s="166"/>
      <c r="F18" s="166"/>
      <c r="G18" s="176"/>
      <c r="H18" s="201"/>
      <c r="I18" s="202"/>
      <c r="J18" s="202"/>
      <c r="K18" s="204"/>
      <c r="L18" s="208"/>
      <c r="M18" s="202"/>
      <c r="N18" s="205"/>
      <c r="O18" s="689">
        <f>O16</f>
        <v>0</v>
      </c>
    </row>
    <row r="19" spans="1:16" ht="7.5" customHeight="1" thickBot="1" x14ac:dyDescent="0.25">
      <c r="A19" s="209"/>
      <c r="B19" s="179"/>
      <c r="C19" s="210"/>
      <c r="D19" s="211"/>
      <c r="E19" s="211"/>
      <c r="F19" s="211"/>
      <c r="G19" s="212"/>
      <c r="H19" s="213"/>
      <c r="I19" s="214"/>
      <c r="J19" s="214"/>
      <c r="K19" s="214"/>
      <c r="L19" s="214"/>
      <c r="M19" s="214"/>
      <c r="N19" s="214"/>
      <c r="O19" s="691"/>
    </row>
    <row r="20" spans="1:16" ht="18.75" thickTop="1" x14ac:dyDescent="0.2">
      <c r="A20" s="264" t="s">
        <v>170</v>
      </c>
      <c r="B20" s="215"/>
      <c r="C20" s="215"/>
      <c r="D20" s="215"/>
      <c r="E20" s="215"/>
      <c r="F20" s="215"/>
      <c r="G20" s="215"/>
      <c r="H20" s="215"/>
      <c r="I20" s="215"/>
      <c r="J20" s="215"/>
      <c r="K20" s="215"/>
      <c r="L20" s="215"/>
      <c r="M20" s="215"/>
      <c r="N20" s="215"/>
      <c r="O20" s="689"/>
    </row>
    <row r="21" spans="1:16" ht="24" customHeight="1" thickBot="1" x14ac:dyDescent="0.25">
      <c r="A21" s="1314" t="s">
        <v>216</v>
      </c>
      <c r="B21" s="1315"/>
      <c r="C21" s="1315"/>
      <c r="D21" s="1315"/>
      <c r="E21" s="1315"/>
      <c r="F21" s="166"/>
      <c r="G21" s="194"/>
      <c r="H21" s="175"/>
      <c r="I21" s="710">
        <f>IF('Input Data'!$E$24=1,Scales!$L$4,IF('Input Data'!$E$24=2,Scales!$L$5,IF('Input Data'!E24&gt;2,0.6,0.6)))</f>
        <v>0.2</v>
      </c>
      <c r="J21" s="205" t="s">
        <v>2</v>
      </c>
      <c r="K21" s="54">
        <f>'Input Data'!H33</f>
        <v>0</v>
      </c>
      <c r="L21" s="208" t="s">
        <v>27</v>
      </c>
      <c r="M21" s="202">
        <f>IF(K21&gt;0,$O$18,0)</f>
        <v>0</v>
      </c>
      <c r="N21" s="207"/>
      <c r="O21" s="692">
        <f>IF('Input Data'!D26="y",0,IF(K22=0,0,(I21*K21/K22*M21)))</f>
        <v>0</v>
      </c>
    </row>
    <row r="22" spans="1:16" ht="20.25" customHeight="1" x14ac:dyDescent="0.2">
      <c r="A22" s="1316"/>
      <c r="B22" s="1315"/>
      <c r="C22" s="1315"/>
      <c r="D22" s="1315"/>
      <c r="E22" s="1315"/>
      <c r="F22" s="166"/>
      <c r="G22" s="216"/>
      <c r="H22" s="177"/>
      <c r="I22" s="711"/>
      <c r="J22" s="202"/>
      <c r="K22" s="49">
        <f>'Input Data'!$H$37</f>
        <v>0</v>
      </c>
      <c r="L22" s="208"/>
      <c r="M22" s="202"/>
      <c r="N22" s="207"/>
      <c r="O22" s="692"/>
    </row>
    <row r="23" spans="1:16" ht="9" customHeight="1" x14ac:dyDescent="0.2">
      <c r="A23" s="164"/>
      <c r="B23" s="165"/>
      <c r="C23" s="166"/>
      <c r="D23" s="166"/>
      <c r="E23" s="166"/>
      <c r="F23" s="166"/>
      <c r="G23" s="169"/>
      <c r="H23" s="178"/>
      <c r="I23" s="712"/>
      <c r="J23" s="218"/>
      <c r="K23" s="51"/>
      <c r="L23" s="219"/>
      <c r="M23" s="218"/>
      <c r="N23" s="218"/>
      <c r="O23" s="693"/>
    </row>
    <row r="24" spans="1:16" ht="15.75" thickBot="1" x14ac:dyDescent="0.25">
      <c r="A24" s="1338" t="s">
        <v>217</v>
      </c>
      <c r="B24" s="1339"/>
      <c r="C24" s="1340"/>
      <c r="D24" s="1340"/>
      <c r="E24" s="167"/>
      <c r="F24" s="192"/>
      <c r="G24" s="169">
        <f>IF('Input Data'!$H$34&gt;0,1.25,0)</f>
        <v>0</v>
      </c>
      <c r="H24" s="175" t="s">
        <v>1</v>
      </c>
      <c r="I24" s="710">
        <f>IF('Input Data'!$E$24=1,Scales!$L$4,IF('Input Data'!$E$24=2,Scales!$L$5,IF('Input Data'!E27&gt;2,0.6,0.6)))</f>
        <v>0.2</v>
      </c>
      <c r="J24" s="205" t="s">
        <v>2</v>
      </c>
      <c r="K24" s="54">
        <f>'Input Data'!H34</f>
        <v>0</v>
      </c>
      <c r="L24" s="208" t="s">
        <v>27</v>
      </c>
      <c r="M24" s="202">
        <f>IF(K24&gt;0,$O$18,0)</f>
        <v>0</v>
      </c>
      <c r="N24" s="202"/>
      <c r="O24" s="692">
        <f>IF('Input Data'!D26="y",0,IF(K25=0,0,(G24*I24*K24/K25*M24)))</f>
        <v>0</v>
      </c>
    </row>
    <row r="25" spans="1:16" ht="15.75" customHeight="1" x14ac:dyDescent="0.2">
      <c r="A25" s="1341"/>
      <c r="B25" s="1342"/>
      <c r="C25" s="1342"/>
      <c r="D25" s="1342"/>
      <c r="E25" s="166"/>
      <c r="F25" s="166"/>
      <c r="G25" s="169"/>
      <c r="H25" s="178"/>
      <c r="I25" s="712"/>
      <c r="J25" s="218"/>
      <c r="K25" s="49">
        <f>'Input Data'!$H$37</f>
        <v>0</v>
      </c>
      <c r="L25" s="219"/>
      <c r="M25" s="218"/>
      <c r="N25" s="218"/>
      <c r="O25" s="693"/>
    </row>
    <row r="26" spans="1:16" ht="8.25" customHeight="1" x14ac:dyDescent="0.2">
      <c r="A26" s="80"/>
      <c r="B26" s="81"/>
      <c r="C26" s="81"/>
      <c r="D26" s="81"/>
      <c r="E26" s="166"/>
      <c r="F26" s="166"/>
      <c r="G26" s="169"/>
      <c r="H26" s="178"/>
      <c r="I26" s="711"/>
      <c r="J26" s="205"/>
      <c r="K26" s="55"/>
      <c r="L26" s="219"/>
      <c r="M26" s="220"/>
      <c r="N26" s="218"/>
      <c r="O26" s="693"/>
    </row>
    <row r="27" spans="1:16" ht="15.75" thickBot="1" x14ac:dyDescent="0.25">
      <c r="A27" s="1335" t="s">
        <v>152</v>
      </c>
      <c r="B27" s="1336"/>
      <c r="C27" s="1336"/>
      <c r="D27" s="1336"/>
      <c r="E27" s="166"/>
      <c r="F27" s="166"/>
      <c r="G27" s="169">
        <f>IF('Input Data'!$H$35&gt;0,0.25,0)</f>
        <v>0</v>
      </c>
      <c r="H27" s="178"/>
      <c r="I27" s="710">
        <f>IF('Input Data'!$E$24=1,Scales!$L$4,IF('Input Data'!$E$24=2,Scales!$L$5,IF('Input Data'!E30&gt;2,0.6,0.6)))</f>
        <v>0.2</v>
      </c>
      <c r="J27" s="205" t="s">
        <v>2</v>
      </c>
      <c r="K27" s="54">
        <f>'Input Data'!H35</f>
        <v>0</v>
      </c>
      <c r="L27" s="219" t="s">
        <v>27</v>
      </c>
      <c r="M27" s="202">
        <f>IF(K27&gt;0,$O$18,0)</f>
        <v>0</v>
      </c>
      <c r="N27" s="175"/>
      <c r="O27" s="692">
        <f>IF('Input Data'!D26="y",0,IF(K28=0,0,(G27*I27*K27/K28*M27)))</f>
        <v>0</v>
      </c>
    </row>
    <row r="28" spans="1:16" ht="14.25" customHeight="1" x14ac:dyDescent="0.2">
      <c r="A28" s="1337"/>
      <c r="B28" s="1270"/>
      <c r="C28" s="1270"/>
      <c r="D28" s="1270"/>
      <c r="E28" s="166"/>
      <c r="F28" s="166"/>
      <c r="G28" s="169"/>
      <c r="H28" s="178"/>
      <c r="I28" s="711"/>
      <c r="J28" s="205"/>
      <c r="K28" s="49">
        <f>'Input Data'!$H$37</f>
        <v>0</v>
      </c>
      <c r="L28" s="219"/>
      <c r="M28" s="220"/>
      <c r="N28" s="218"/>
      <c r="O28" s="693"/>
    </row>
    <row r="29" spans="1:16" ht="10.5" customHeight="1" x14ac:dyDescent="0.2">
      <c r="A29" s="168"/>
      <c r="B29" s="165"/>
      <c r="C29" s="166"/>
      <c r="D29" s="166"/>
      <c r="E29" s="166"/>
      <c r="F29" s="166"/>
      <c r="G29" s="169"/>
      <c r="H29" s="178"/>
      <c r="I29" s="711"/>
      <c r="J29" s="205"/>
      <c r="K29" s="55"/>
      <c r="L29" s="219"/>
      <c r="M29" s="220"/>
      <c r="N29" s="218"/>
      <c r="O29" s="693"/>
    </row>
    <row r="30" spans="1:16" ht="15.75" thickBot="1" x14ac:dyDescent="0.25">
      <c r="A30" s="1335" t="s">
        <v>222</v>
      </c>
      <c r="B30" s="1336"/>
      <c r="C30" s="1336"/>
      <c r="D30" s="1336"/>
      <c r="E30" s="169">
        <f>IF('Input Data'!$H$36&gt;0,0.25,0)</f>
        <v>0</v>
      </c>
      <c r="F30" s="175" t="s">
        <v>1</v>
      </c>
      <c r="G30" s="169">
        <f>IF('Input Data'!$H$36&gt;0,1.25,0)</f>
        <v>0</v>
      </c>
      <c r="H30" s="175" t="s">
        <v>1</v>
      </c>
      <c r="I30" s="710">
        <f>IF('Input Data'!$E$24=1,Scales!$L$4,IF('Input Data'!$E$24=2,Scales!$L$5,IF('Input Data'!E33&gt;2,0.6,0.6)))</f>
        <v>0.2</v>
      </c>
      <c r="J30" s="205" t="s">
        <v>2</v>
      </c>
      <c r="K30" s="54">
        <f>'Input Data'!H36</f>
        <v>0</v>
      </c>
      <c r="L30" s="175" t="s">
        <v>1</v>
      </c>
      <c r="M30" s="202">
        <f>IF(K30&gt;0,$O$18,0)</f>
        <v>0</v>
      </c>
      <c r="N30" s="218"/>
      <c r="O30" s="692">
        <f>IF('Input Data'!D26="y",0,IF(K31=0,0,(E30*G30*I30*K30/K31*M30)))</f>
        <v>0</v>
      </c>
    </row>
    <row r="31" spans="1:16" x14ac:dyDescent="0.2">
      <c r="A31" s="1337"/>
      <c r="B31" s="1270"/>
      <c r="C31" s="1270"/>
      <c r="D31" s="1270"/>
      <c r="E31" s="163"/>
      <c r="F31" s="163"/>
      <c r="G31" s="169"/>
      <c r="H31" s="178"/>
      <c r="I31" s="167"/>
      <c r="J31" s="218"/>
      <c r="K31" s="49">
        <f>'Input Data'!$H$37</f>
        <v>0</v>
      </c>
      <c r="L31" s="219"/>
      <c r="M31" s="218"/>
      <c r="N31" s="218"/>
      <c r="O31" s="694"/>
    </row>
    <row r="32" spans="1:16" ht="8.25" customHeight="1" x14ac:dyDescent="0.2">
      <c r="A32" s="170"/>
      <c r="B32" s="171"/>
      <c r="C32" s="171"/>
      <c r="D32" s="171"/>
      <c r="E32" s="171"/>
      <c r="F32" s="171"/>
      <c r="G32" s="171"/>
      <c r="H32" s="171"/>
      <c r="I32" s="221"/>
      <c r="J32" s="221"/>
      <c r="K32" s="222"/>
      <c r="L32" s="222"/>
      <c r="M32" s="222"/>
      <c r="N32" s="222"/>
      <c r="O32" s="695"/>
      <c r="P32" s="62"/>
    </row>
    <row r="33" spans="1:16" x14ac:dyDescent="0.2">
      <c r="A33" s="185" t="s">
        <v>33</v>
      </c>
      <c r="B33" s="165"/>
      <c r="C33" s="166"/>
      <c r="D33" s="166"/>
      <c r="E33" s="166"/>
      <c r="F33" s="166"/>
      <c r="G33" s="816">
        <f>IF('Input Data'!$E$24=1,1,IF('Input Data'!$E$24&lt;3,'Input Data'!$D$25,1))</f>
        <v>1</v>
      </c>
      <c r="H33" s="815" t="s">
        <v>27</v>
      </c>
      <c r="I33" s="217">
        <f>IF('Input Data'!$E$28="y",0.01,0)</f>
        <v>0</v>
      </c>
      <c r="J33" s="175" t="s">
        <v>1</v>
      </c>
      <c r="K33" s="710">
        <f>IF('Input Data'!$E$24=1,Scales!$L$4,IF('Input Data'!$E$24=2,Scales!$L$5,IF('Input Data'!G36&gt;2,0.6,0.6)))</f>
        <v>0.2</v>
      </c>
      <c r="L33" s="208" t="s">
        <v>27</v>
      </c>
      <c r="M33" s="202">
        <f>IF(I33&gt;0,O15,0)</f>
        <v>0</v>
      </c>
      <c r="N33" s="205" t="s">
        <v>3</v>
      </c>
      <c r="O33" s="694">
        <f>IF('Input Data'!$C$7="e",I33*K33*M33,0)</f>
        <v>0</v>
      </c>
      <c r="P33" s="62"/>
    </row>
    <row r="34" spans="1:16" ht="9" customHeight="1" x14ac:dyDescent="0.2">
      <c r="A34" s="185"/>
      <c r="B34" s="165"/>
      <c r="C34" s="166"/>
      <c r="D34" s="166"/>
      <c r="E34" s="166"/>
      <c r="F34" s="166"/>
      <c r="G34" s="223"/>
      <c r="H34" s="177"/>
      <c r="I34" s="217"/>
      <c r="J34" s="175"/>
      <c r="K34" s="710"/>
      <c r="L34" s="208"/>
      <c r="M34" s="202"/>
      <c r="N34" s="205"/>
      <c r="O34" s="694"/>
      <c r="P34" s="62"/>
    </row>
    <row r="35" spans="1:16" x14ac:dyDescent="0.2">
      <c r="A35" s="185" t="s">
        <v>232</v>
      </c>
      <c r="B35" s="165"/>
      <c r="C35" s="166"/>
      <c r="D35" s="166"/>
      <c r="E35" s="166"/>
      <c r="F35" s="166"/>
      <c r="G35" s="816">
        <f>IF('Input Data'!$E$24=1,1,IF('Input Data'!$E$24&lt;3,'Input Data'!$D$25,1))</f>
        <v>1</v>
      </c>
      <c r="H35" s="815" t="s">
        <v>27</v>
      </c>
      <c r="I35" s="223">
        <f>IF('Input Data'!$E$30="y",0.07,0)</f>
        <v>0</v>
      </c>
      <c r="J35" s="175" t="s">
        <v>1</v>
      </c>
      <c r="K35" s="710">
        <f>IF('Input Data'!$E$24=1,Scales!$L$4,IF('Input Data'!$E$24=2,Scales!$L$5,IF('Input Data'!G38&gt;2,0.6,0.6)))</f>
        <v>0.2</v>
      </c>
      <c r="L35" s="208" t="s">
        <v>27</v>
      </c>
      <c r="M35" s="202">
        <f>IF(I35&gt;0,O16,0)</f>
        <v>0</v>
      </c>
      <c r="N35" s="205" t="s">
        <v>3</v>
      </c>
      <c r="O35" s="694">
        <f>I35*K35*M35</f>
        <v>0</v>
      </c>
      <c r="P35" s="62"/>
    </row>
    <row r="36" spans="1:16" ht="8.25" customHeight="1" thickBot="1" x14ac:dyDescent="0.25">
      <c r="A36" s="168"/>
      <c r="B36" s="165"/>
      <c r="C36" s="166"/>
      <c r="D36" s="166"/>
      <c r="E36" s="166"/>
      <c r="F36" s="166"/>
      <c r="G36" s="223"/>
      <c r="H36" s="166"/>
      <c r="I36" s="217"/>
      <c r="J36" s="175"/>
      <c r="K36" s="167"/>
      <c r="L36" s="205"/>
      <c r="M36" s="218"/>
      <c r="N36" s="205"/>
      <c r="O36" s="696"/>
      <c r="P36" s="62"/>
    </row>
    <row r="37" spans="1:16" ht="15.75" thickBot="1" x14ac:dyDescent="0.25">
      <c r="A37" s="172"/>
      <c r="B37" s="173"/>
      <c r="C37" s="173"/>
      <c r="D37" s="173"/>
      <c r="E37" s="173"/>
      <c r="F37" s="173"/>
      <c r="G37" s="224"/>
      <c r="H37" s="224"/>
      <c r="I37" s="225"/>
      <c r="J37" s="226"/>
      <c r="K37" s="227"/>
      <c r="L37" s="225"/>
      <c r="M37" s="600" t="s">
        <v>282</v>
      </c>
      <c r="N37" s="225"/>
      <c r="O37" s="697">
        <f>IF('Input Data'!C7="e",SUM(O21:O36),0)</f>
        <v>0</v>
      </c>
      <c r="P37" s="62"/>
    </row>
    <row r="38" spans="1:16" ht="16.149999999999999" customHeight="1" thickTop="1" x14ac:dyDescent="0.2">
      <c r="A38" s="265" t="s">
        <v>134</v>
      </c>
      <c r="B38" s="165"/>
      <c r="C38" s="165"/>
      <c r="D38" s="165"/>
      <c r="E38" s="165"/>
      <c r="F38" s="165"/>
      <c r="G38" s="165"/>
      <c r="H38" s="165"/>
      <c r="I38" s="165"/>
      <c r="J38" s="165"/>
      <c r="K38" s="165"/>
      <c r="L38" s="165"/>
      <c r="M38" s="228"/>
      <c r="N38" s="165"/>
      <c r="O38" s="694"/>
    </row>
    <row r="39" spans="1:16" ht="15.75" thickBot="1" x14ac:dyDescent="0.25">
      <c r="A39" s="1314" t="s">
        <v>218</v>
      </c>
      <c r="B39" s="1315"/>
      <c r="C39" s="1315"/>
      <c r="D39" s="175"/>
      <c r="E39" s="175"/>
      <c r="F39" s="175"/>
      <c r="G39" s="166"/>
      <c r="H39" s="166"/>
      <c r="I39" s="167">
        <f>IF('Input Data'!$E$24&lt;3,0,IF('Input Data'!$E$24=3,0.35,IF('Input Data'!$E$24=4,0.4)))</f>
        <v>0</v>
      </c>
      <c r="J39" s="201" t="s">
        <v>2</v>
      </c>
      <c r="K39" s="229">
        <f>'Input Data'!H41</f>
        <v>0</v>
      </c>
      <c r="L39" s="208" t="s">
        <v>27</v>
      </c>
      <c r="M39" s="206">
        <f>IF('Input Data'!$E$24&gt;3,$O$18,0)</f>
        <v>0</v>
      </c>
      <c r="N39" s="202"/>
      <c r="O39" s="689">
        <f>IF(K40=0,0,(I39*K39/K40*M39))</f>
        <v>0</v>
      </c>
    </row>
    <row r="40" spans="1:16" x14ac:dyDescent="0.2">
      <c r="A40" s="1316"/>
      <c r="B40" s="1315"/>
      <c r="C40" s="1315"/>
      <c r="D40" s="177"/>
      <c r="E40" s="177"/>
      <c r="F40" s="177"/>
      <c r="G40" s="166"/>
      <c r="H40" s="166"/>
      <c r="I40" s="167"/>
      <c r="J40" s="176"/>
      <c r="K40" s="49">
        <f>IF('Input Data'!$E$24&gt;2,'Input Data'!$H$37,0)</f>
        <v>0</v>
      </c>
      <c r="L40" s="208"/>
      <c r="M40" s="202"/>
      <c r="N40" s="202"/>
      <c r="O40" s="689"/>
    </row>
    <row r="41" spans="1:16" ht="8.25" customHeight="1" x14ac:dyDescent="0.2">
      <c r="A41" s="174"/>
      <c r="B41" s="166"/>
      <c r="C41" s="176"/>
      <c r="D41" s="177"/>
      <c r="E41" s="177"/>
      <c r="F41" s="177"/>
      <c r="G41" s="166"/>
      <c r="H41" s="166"/>
      <c r="I41" s="167"/>
      <c r="J41" s="176"/>
      <c r="K41" s="202"/>
      <c r="L41" s="208"/>
      <c r="M41" s="202"/>
      <c r="N41" s="202"/>
      <c r="O41" s="689"/>
    </row>
    <row r="42" spans="1:16" ht="15.75" customHeight="1" thickBot="1" x14ac:dyDescent="0.25">
      <c r="A42" s="1338" t="s">
        <v>217</v>
      </c>
      <c r="B42" s="1339"/>
      <c r="C42" s="1340"/>
      <c r="D42" s="175"/>
      <c r="E42" s="175"/>
      <c r="F42" s="175"/>
      <c r="G42" s="169">
        <f>IF('Input Data'!$H$42&gt;0,1.25,0)</f>
        <v>0</v>
      </c>
      <c r="H42" s="166" t="s">
        <v>27</v>
      </c>
      <c r="I42" s="167">
        <f>IF('Input Data'!$E$24&lt;3,0,IF('Input Data'!$E$24=3,0.35,IF('Input Data'!$E$24=4,0.4)))</f>
        <v>0</v>
      </c>
      <c r="J42" s="201" t="s">
        <v>2</v>
      </c>
      <c r="K42" s="229">
        <f>'Input Data'!H42</f>
        <v>0</v>
      </c>
      <c r="L42" s="208" t="s">
        <v>27</v>
      </c>
      <c r="M42" s="206">
        <f>IF('Input Data'!$E$24&gt;3,$O$18,0)</f>
        <v>0</v>
      </c>
      <c r="N42" s="205"/>
      <c r="O42" s="689">
        <f>IF(K43=0,0,(G42*I42*K42/K43*M42))</f>
        <v>0</v>
      </c>
    </row>
    <row r="43" spans="1:16" x14ac:dyDescent="0.2">
      <c r="A43" s="1316"/>
      <c r="B43" s="1315"/>
      <c r="C43" s="1315"/>
      <c r="D43" s="178"/>
      <c r="E43" s="178"/>
      <c r="F43" s="178"/>
      <c r="G43" s="166"/>
      <c r="H43" s="166"/>
      <c r="I43" s="217"/>
      <c r="J43" s="165"/>
      <c r="K43" s="49">
        <f>IF('Input Data'!$E$24&gt;2,'Input Data'!$H$37,0)</f>
        <v>0</v>
      </c>
      <c r="L43" s="219"/>
      <c r="M43" s="218"/>
      <c r="N43" s="218"/>
      <c r="O43" s="694"/>
    </row>
    <row r="44" spans="1:16" ht="9" customHeight="1" x14ac:dyDescent="0.2">
      <c r="A44" s="170"/>
      <c r="B44" s="179"/>
      <c r="C44" s="179"/>
      <c r="D44" s="179"/>
      <c r="E44" s="179"/>
      <c r="F44" s="179"/>
      <c r="G44" s="179"/>
      <c r="H44" s="179"/>
      <c r="I44" s="230"/>
      <c r="J44" s="179"/>
      <c r="K44" s="231"/>
      <c r="L44" s="232"/>
      <c r="M44" s="231"/>
      <c r="N44" s="231"/>
      <c r="O44" s="695"/>
    </row>
    <row r="45" spans="1:16" ht="12.75" customHeight="1" x14ac:dyDescent="0.2">
      <c r="A45" s="185" t="s">
        <v>33</v>
      </c>
      <c r="B45" s="165"/>
      <c r="C45" s="166"/>
      <c r="D45" s="166"/>
      <c r="E45" s="166"/>
      <c r="F45" s="166"/>
      <c r="G45" s="223">
        <f>IF('Input Data'!E24&gt;2,'Input Data'!H44/'Input Data'!H39,0)</f>
        <v>0</v>
      </c>
      <c r="H45" s="166"/>
      <c r="I45" s="217">
        <f>IF('Input Data'!$E$28="y",0.01,0)</f>
        <v>0</v>
      </c>
      <c r="J45" s="175" t="s">
        <v>1</v>
      </c>
      <c r="K45" s="167">
        <f>IF('Input Data'!$E$24&lt;3,0,IF('Input Data'!$E$24=3,0.35,IF('Input Data'!$E$24=4,0.4)))</f>
        <v>0</v>
      </c>
      <c r="L45" s="208" t="s">
        <v>27</v>
      </c>
      <c r="M45" s="218">
        <f>IF('Input Data'!E24&gt;3,O15,0)</f>
        <v>0</v>
      </c>
      <c r="N45" s="205" t="s">
        <v>3</v>
      </c>
      <c r="O45" s="694">
        <f>IF('Input Data'!$C$7="e",I45*K45*M45,0)</f>
        <v>0</v>
      </c>
    </row>
    <row r="46" spans="1:16" ht="9.75" customHeight="1" x14ac:dyDescent="0.2">
      <c r="A46" s="185"/>
      <c r="B46" s="165"/>
      <c r="C46" s="166"/>
      <c r="D46" s="166"/>
      <c r="E46" s="166"/>
      <c r="F46" s="166"/>
      <c r="G46" s="223"/>
      <c r="H46" s="166"/>
      <c r="I46" s="217"/>
      <c r="J46" s="175"/>
      <c r="K46" s="167"/>
      <c r="L46" s="208"/>
      <c r="M46" s="218"/>
      <c r="N46" s="205"/>
      <c r="O46" s="694"/>
    </row>
    <row r="47" spans="1:16" ht="15.75" customHeight="1" x14ac:dyDescent="0.2">
      <c r="A47" s="185" t="s">
        <v>232</v>
      </c>
      <c r="B47" s="165"/>
      <c r="C47" s="166"/>
      <c r="D47" s="166"/>
      <c r="E47" s="166"/>
      <c r="F47" s="166"/>
      <c r="G47" s="223">
        <f>IF('Input Data'!E24&gt;2,'Input Data'!H43/'Input Data'!H37,0)</f>
        <v>0</v>
      </c>
      <c r="H47" s="166"/>
      <c r="I47" s="223">
        <f>IF('Input Data'!$E$30="y",0.07,0)</f>
        <v>0</v>
      </c>
      <c r="J47" s="175" t="s">
        <v>1</v>
      </c>
      <c r="K47" s="167">
        <f>IF('Input Data'!$E$24&lt;3,0,IF('Input Data'!$E$24=3,0.35,IF('Input Data'!$E$24=4,0.4)))</f>
        <v>0</v>
      </c>
      <c r="L47" s="208" t="s">
        <v>27</v>
      </c>
      <c r="M47" s="202">
        <f>IF('Input Data'!E24&gt;3,O16,0)</f>
        <v>0</v>
      </c>
      <c r="N47" s="205" t="s">
        <v>3</v>
      </c>
      <c r="O47" s="694">
        <f>I47*K47*M47</f>
        <v>0</v>
      </c>
    </row>
    <row r="48" spans="1:16" ht="9.75" customHeight="1" thickBot="1" x14ac:dyDescent="0.25">
      <c r="O48" s="714"/>
    </row>
    <row r="49" spans="1:15" ht="15.75" thickBot="1" x14ac:dyDescent="0.25">
      <c r="A49" s="180"/>
      <c r="B49" s="181"/>
      <c r="C49" s="181"/>
      <c r="D49" s="182"/>
      <c r="E49" s="182"/>
      <c r="F49" s="182"/>
      <c r="G49" s="233"/>
      <c r="H49" s="234"/>
      <c r="I49" s="235"/>
      <c r="J49" s="236"/>
      <c r="K49" s="237"/>
      <c r="L49" s="237"/>
      <c r="M49" s="601" t="s">
        <v>283</v>
      </c>
      <c r="N49" s="237"/>
      <c r="O49" s="698">
        <f>IF( 'Input Data'!C7="e",IF('Input Data'!D24&lt;3,0,SUM(O39:O47)),0)</f>
        <v>0</v>
      </c>
    </row>
    <row r="50" spans="1:15" ht="15.75" thickBot="1" x14ac:dyDescent="0.25">
      <c r="A50" s="268"/>
      <c r="B50" s="269"/>
      <c r="C50" s="269"/>
      <c r="D50" s="269"/>
      <c r="E50" s="269"/>
      <c r="F50" s="269"/>
      <c r="G50" s="269"/>
      <c r="H50" s="269"/>
      <c r="I50" s="270"/>
      <c r="J50" s="269"/>
      <c r="K50" s="269"/>
      <c r="L50" s="269"/>
      <c r="M50" s="599" t="s">
        <v>24</v>
      </c>
      <c r="N50" s="269"/>
      <c r="O50" s="699">
        <f>O37+O49</f>
        <v>0</v>
      </c>
    </row>
    <row r="51" spans="1:15" ht="16.5" thickTop="1" thickBot="1" x14ac:dyDescent="0.25">
      <c r="A51" s="532"/>
      <c r="B51" s="533"/>
      <c r="C51" s="533"/>
      <c r="D51" s="533"/>
      <c r="E51" s="533"/>
      <c r="F51" s="534" t="s">
        <v>267</v>
      </c>
      <c r="G51" s="536"/>
      <c r="H51" s="533"/>
      <c r="I51" s="536"/>
      <c r="J51" s="533"/>
      <c r="K51" s="533"/>
      <c r="L51" s="533"/>
      <c r="M51" s="603">
        <f>'Input Data'!D19</f>
        <v>1</v>
      </c>
      <c r="N51" s="535" t="s">
        <v>265</v>
      </c>
      <c r="O51" s="700">
        <f>M51*O50</f>
        <v>0</v>
      </c>
    </row>
    <row r="52" spans="1:15" ht="16.5" thickTop="1" thickBot="1" x14ac:dyDescent="0.25">
      <c r="A52" s="532"/>
      <c r="B52" s="533"/>
      <c r="C52" s="533"/>
      <c r="D52" s="533"/>
      <c r="E52" s="533"/>
      <c r="F52" s="534"/>
      <c r="G52" s="536"/>
      <c r="H52" s="533"/>
      <c r="I52" s="536"/>
      <c r="J52" s="533"/>
      <c r="K52" s="533"/>
      <c r="L52" s="533"/>
      <c r="M52" s="715" t="s">
        <v>291</v>
      </c>
      <c r="N52" s="535"/>
      <c r="O52" s="716">
        <f>'Input Data'!F8*'Input Data'!H8</f>
        <v>0</v>
      </c>
    </row>
    <row r="53" spans="1:15" ht="18.75" thickTop="1" x14ac:dyDescent="0.2">
      <c r="A53" s="265" t="s">
        <v>214</v>
      </c>
      <c r="B53" s="165"/>
      <c r="C53" s="165"/>
      <c r="D53" s="165"/>
      <c r="E53" s="165"/>
      <c r="F53" s="165"/>
      <c r="G53" s="165"/>
      <c r="H53" s="266"/>
      <c r="I53" s="267"/>
      <c r="J53" s="240"/>
      <c r="K53" s="165"/>
      <c r="L53" s="246"/>
      <c r="M53" s="165"/>
      <c r="N53" s="246"/>
      <c r="O53" s="694"/>
    </row>
    <row r="54" spans="1:15" ht="15.6" customHeight="1" x14ac:dyDescent="0.2">
      <c r="A54" s="184" t="s">
        <v>223</v>
      </c>
      <c r="B54" s="183"/>
      <c r="C54" s="183"/>
      <c r="D54" s="183"/>
      <c r="E54" s="183"/>
      <c r="F54" s="183"/>
      <c r="G54" s="183"/>
      <c r="H54" s="165"/>
      <c r="I54" s="239" t="s">
        <v>136</v>
      </c>
      <c r="J54" s="240"/>
      <c r="K54" s="241" t="s">
        <v>7</v>
      </c>
      <c r="L54" s="165"/>
      <c r="M54" s="241" t="s">
        <v>133</v>
      </c>
      <c r="N54" s="242" t="s">
        <v>126</v>
      </c>
      <c r="O54" s="694">
        <f>'Time Based'!H21</f>
        <v>0</v>
      </c>
    </row>
    <row r="55" spans="1:15" ht="15.6" customHeight="1" x14ac:dyDescent="0.2">
      <c r="A55" s="168" t="s">
        <v>135</v>
      </c>
      <c r="B55" s="165"/>
      <c r="C55" s="194"/>
      <c r="D55" s="194"/>
      <c r="E55" s="217">
        <f>IF('Input Data'!E29="Y",0.06,0)</f>
        <v>0</v>
      </c>
      <c r="F55" s="175" t="s">
        <v>1</v>
      </c>
      <c r="G55" s="713">
        <f>IF('Input Data'!$E$29="y",IF('Input Data'!$E$24=1,Scales!$L$4,IF('Input Data'!$E$24=2,Scales!$L$5,IF('Input Data'!$E$24=3,0.95,IF('Input Data'!$E$24=4,1)))),0)</f>
        <v>0</v>
      </c>
      <c r="H55" s="201" t="s">
        <v>2</v>
      </c>
      <c r="I55" s="243">
        <f>$O$16</f>
        <v>0</v>
      </c>
      <c r="J55" s="244" t="s">
        <v>126</v>
      </c>
      <c r="K55" s="245">
        <f>IF('Input Data'!E29="y",E55*G55*I55,0)</f>
        <v>0</v>
      </c>
      <c r="L55" s="165"/>
      <c r="M55" s="241" t="s">
        <v>133</v>
      </c>
      <c r="N55" s="242" t="s">
        <v>126</v>
      </c>
      <c r="O55" s="694">
        <f>IF('Time Based'!$H$37&lt;$K$55,'Time Based'!$H$37,$K$55)</f>
        <v>0</v>
      </c>
    </row>
    <row r="56" spans="1:15" ht="15.6" customHeight="1" x14ac:dyDescent="0.2">
      <c r="A56" s="168" t="s">
        <v>247</v>
      </c>
      <c r="B56" s="539" t="s">
        <v>266</v>
      </c>
      <c r="C56" s="217"/>
      <c r="D56" s="175"/>
      <c r="E56" s="175"/>
      <c r="F56" s="175"/>
      <c r="G56" s="200"/>
      <c r="H56" s="201"/>
      <c r="I56" s="243" t="s">
        <v>251</v>
      </c>
      <c r="J56" s="244"/>
      <c r="K56" s="245"/>
      <c r="L56" s="165"/>
      <c r="M56" s="241" t="s">
        <v>133</v>
      </c>
      <c r="N56" s="242"/>
      <c r="O56" s="694">
        <f>'Travelling &amp; Subsistance'!I17</f>
        <v>0</v>
      </c>
    </row>
    <row r="57" spans="1:15" ht="15.75" thickBot="1" x14ac:dyDescent="0.25">
      <c r="A57" s="168" t="s">
        <v>249</v>
      </c>
      <c r="B57" s="165"/>
      <c r="C57" s="165"/>
      <c r="D57" s="165"/>
      <c r="E57" s="165"/>
      <c r="F57" s="165"/>
      <c r="G57" s="165"/>
      <c r="H57" s="165"/>
      <c r="I57" s="246" t="s">
        <v>50</v>
      </c>
      <c r="J57" s="240"/>
      <c r="K57" s="181"/>
      <c r="L57" s="181"/>
      <c r="M57" s="306" t="s">
        <v>133</v>
      </c>
      <c r="N57" s="307" t="s">
        <v>126</v>
      </c>
      <c r="O57" s="696">
        <f>'Time Based'!H57</f>
        <v>0</v>
      </c>
    </row>
    <row r="58" spans="1:15" ht="15.75" thickBot="1" x14ac:dyDescent="0.25">
      <c r="A58" s="186"/>
      <c r="B58" s="187"/>
      <c r="C58" s="187"/>
      <c r="D58" s="173"/>
      <c r="E58" s="173"/>
      <c r="F58" s="173"/>
      <c r="G58" s="173"/>
      <c r="H58" s="247"/>
      <c r="I58" s="248"/>
      <c r="J58" s="249"/>
      <c r="K58" s="248"/>
      <c r="L58" s="173"/>
      <c r="M58" s="602" t="s">
        <v>284</v>
      </c>
      <c r="N58" s="250"/>
      <c r="O58" s="701">
        <f>SUM(O54:O57)</f>
        <v>0</v>
      </c>
    </row>
    <row r="59" spans="1:15" ht="18.75" thickTop="1" x14ac:dyDescent="0.2">
      <c r="A59" s="265" t="s">
        <v>213</v>
      </c>
      <c r="B59" s="165"/>
      <c r="C59" s="165"/>
      <c r="D59" s="165"/>
      <c r="E59" s="165"/>
      <c r="F59" s="165"/>
      <c r="G59" s="165"/>
      <c r="H59" s="165"/>
      <c r="I59" s="165"/>
      <c r="J59" s="165"/>
      <c r="K59" s="165"/>
      <c r="L59" s="165"/>
      <c r="M59" s="251"/>
      <c r="N59" s="243"/>
      <c r="O59" s="694"/>
    </row>
    <row r="60" spans="1:15" x14ac:dyDescent="0.2">
      <c r="A60" s="168" t="s">
        <v>151</v>
      </c>
      <c r="B60" s="165"/>
      <c r="C60" s="539" t="s">
        <v>266</v>
      </c>
      <c r="D60" s="165"/>
      <c r="E60" s="165"/>
      <c r="F60" s="165"/>
      <c r="G60" s="165"/>
      <c r="H60" s="165"/>
      <c r="I60" s="165"/>
      <c r="J60" s="165"/>
      <c r="K60" s="246"/>
      <c r="L60" s="165"/>
      <c r="M60" s="166"/>
      <c r="N60" s="166"/>
      <c r="O60" s="702">
        <f>'Travelling &amp; Subsistance'!I60</f>
        <v>0</v>
      </c>
    </row>
    <row r="61" spans="1:15" x14ac:dyDescent="0.2">
      <c r="A61" s="168" t="s">
        <v>105</v>
      </c>
      <c r="B61" s="165"/>
      <c r="C61" s="165"/>
      <c r="D61" s="165"/>
      <c r="E61" s="165"/>
      <c r="F61" s="165"/>
      <c r="G61" s="165"/>
      <c r="H61" s="165"/>
      <c r="I61" s="165"/>
      <c r="J61" s="165"/>
      <c r="K61" s="246"/>
      <c r="L61" s="165"/>
      <c r="M61" s="166"/>
      <c r="N61" s="166"/>
      <c r="O61" s="702">
        <f>'Typing, Duplicating, &amp; Printing'!I59</f>
        <v>0</v>
      </c>
    </row>
    <row r="62" spans="1:15" ht="15.75" thickBot="1" x14ac:dyDescent="0.25">
      <c r="A62" s="168" t="s">
        <v>106</v>
      </c>
      <c r="B62" s="165"/>
      <c r="C62" s="165"/>
      <c r="D62" s="165"/>
      <c r="E62" s="165"/>
      <c r="F62" s="165"/>
      <c r="G62" s="165"/>
      <c r="H62" s="165"/>
      <c r="I62" s="165"/>
      <c r="J62" s="165"/>
      <c r="K62" s="246"/>
      <c r="L62" s="165"/>
      <c r="M62" s="166"/>
      <c r="N62" s="166"/>
      <c r="O62" s="703">
        <f>'Site staff &amp; Other'!H57</f>
        <v>0</v>
      </c>
    </row>
    <row r="63" spans="1:15" ht="15.75" thickBot="1" x14ac:dyDescent="0.25">
      <c r="A63" s="186"/>
      <c r="B63" s="173"/>
      <c r="C63" s="173"/>
      <c r="D63" s="173"/>
      <c r="E63" s="173"/>
      <c r="F63" s="173"/>
      <c r="G63" s="173"/>
      <c r="H63" s="252"/>
      <c r="I63" s="187"/>
      <c r="J63" s="173"/>
      <c r="K63" s="252"/>
      <c r="L63" s="252"/>
      <c r="M63" s="604" t="s">
        <v>285</v>
      </c>
      <c r="N63" s="187"/>
      <c r="O63" s="704">
        <f>SUM(O60:O62)</f>
        <v>0</v>
      </c>
    </row>
    <row r="64" spans="1:15" ht="15.75" thickTop="1" x14ac:dyDescent="0.2">
      <c r="A64" s="253"/>
      <c r="B64" s="254"/>
      <c r="C64" s="254"/>
      <c r="D64" s="165"/>
      <c r="E64" s="165"/>
      <c r="F64" s="165"/>
      <c r="G64" s="165"/>
      <c r="H64" s="165"/>
      <c r="J64" s="538"/>
      <c r="K64" s="240"/>
      <c r="L64" s="240"/>
      <c r="M64" s="605" t="s">
        <v>286</v>
      </c>
      <c r="N64" s="165"/>
      <c r="O64" s="705">
        <f>O51-O52+O58+O63</f>
        <v>0</v>
      </c>
    </row>
    <row r="65" spans="1:15" ht="15.75" thickBot="1" x14ac:dyDescent="0.25">
      <c r="A65" s="168"/>
      <c r="B65" s="165"/>
      <c r="C65" s="165"/>
      <c r="D65" s="165"/>
      <c r="E65" s="165"/>
      <c r="F65" s="165"/>
      <c r="G65" s="166"/>
      <c r="H65" s="166"/>
      <c r="J65" s="166"/>
      <c r="K65" s="166"/>
      <c r="L65" s="165"/>
      <c r="M65" s="241" t="s">
        <v>125</v>
      </c>
      <c r="N65" s="165"/>
      <c r="O65" s="706">
        <f>ROUND('Previous Payments'!K42,2)</f>
        <v>0</v>
      </c>
    </row>
    <row r="66" spans="1:15" ht="15.75" thickBot="1" x14ac:dyDescent="0.25">
      <c r="A66" s="168"/>
      <c r="B66" s="165"/>
      <c r="C66" s="173"/>
      <c r="D66" s="165"/>
      <c r="E66" s="165"/>
      <c r="F66" s="165"/>
      <c r="G66" s="255"/>
      <c r="H66" s="178"/>
      <c r="I66" s="1357" t="str">
        <f>IF($O$64&lt;$O$65,"OVERPAID BY (Ecl Tax)",IF($O$64&gt;$O$65,"FEES NOW DUE EXCLUDING VAT &amp; NON TAXABLE AMOUNT",""))</f>
        <v/>
      </c>
      <c r="J66" s="1358"/>
      <c r="K66" s="1358"/>
      <c r="L66" s="1358"/>
      <c r="M66" s="1358"/>
      <c r="N66" s="1358"/>
      <c r="O66" s="705">
        <f>O64-O65</f>
        <v>0</v>
      </c>
    </row>
    <row r="67" spans="1:15" ht="15.75" thickTop="1" x14ac:dyDescent="0.2">
      <c r="A67" s="253"/>
      <c r="B67" s="254"/>
      <c r="C67" s="165"/>
      <c r="D67" s="254" t="s">
        <v>0</v>
      </c>
      <c r="E67" s="254"/>
      <c r="F67" s="254"/>
      <c r="G67" s="256"/>
      <c r="H67" s="257">
        <v>0.14000000000000001</v>
      </c>
      <c r="I67" s="254" t="s">
        <v>25</v>
      </c>
      <c r="J67" s="166"/>
      <c r="K67" s="258">
        <f>IF('Input Data'!C17&lt;0,0,O66)</f>
        <v>0</v>
      </c>
      <c r="L67" s="254"/>
      <c r="M67" s="254"/>
      <c r="N67" s="254"/>
      <c r="O67" s="707">
        <f>IF('Input Data'!C17="none",0,H67*K67)</f>
        <v>0</v>
      </c>
    </row>
    <row r="68" spans="1:15" x14ac:dyDescent="0.2">
      <c r="A68" s="168"/>
      <c r="B68" s="165"/>
      <c r="C68" s="165"/>
      <c r="D68" s="255"/>
      <c r="E68" s="255"/>
      <c r="F68" s="255"/>
      <c r="G68" s="246"/>
      <c r="H68" s="259"/>
      <c r="I68" s="171"/>
      <c r="J68" s="260"/>
      <c r="K68" s="179"/>
      <c r="L68" s="261"/>
      <c r="M68" s="606" t="s">
        <v>287</v>
      </c>
      <c r="N68" s="262"/>
      <c r="O68" s="708">
        <f>'Non Taxable'!I20</f>
        <v>0</v>
      </c>
    </row>
    <row r="69" spans="1:15" ht="16.5" thickBot="1" x14ac:dyDescent="0.25">
      <c r="A69" s="263"/>
      <c r="B69" s="183"/>
      <c r="C69" s="183"/>
      <c r="D69" s="183"/>
      <c r="E69" s="183"/>
      <c r="F69" s="183"/>
      <c r="G69" s="183"/>
      <c r="H69" s="238"/>
      <c r="I69" s="1357" t="str">
        <f>IF($O$64&lt;$O$65,"AMOUNT TO BE RECOVERED (Incl VAT)",IF($O$64&gt;$O$65,"FEES NOW DUE INCLUDING VAT &amp; NON TAXABLE AMOUNT",""))</f>
        <v/>
      </c>
      <c r="J69" s="1358"/>
      <c r="K69" s="1358"/>
      <c r="L69" s="1358"/>
      <c r="M69" s="1358"/>
      <c r="N69" s="1358"/>
      <c r="O69" s="709">
        <f>O66+O67+O68</f>
        <v>0</v>
      </c>
    </row>
    <row r="70" spans="1:15" ht="15.75" thickTop="1" x14ac:dyDescent="0.2">
      <c r="A70" s="573"/>
      <c r="B70" s="574"/>
      <c r="C70" s="574"/>
      <c r="D70" s="574"/>
      <c r="E70" s="574"/>
      <c r="F70" s="574"/>
      <c r="G70" s="574"/>
      <c r="H70" s="574"/>
      <c r="I70" s="574"/>
      <c r="J70" s="574"/>
      <c r="K70" s="574"/>
      <c r="L70" s="574"/>
      <c r="M70" s="574"/>
      <c r="N70" s="574"/>
      <c r="O70" s="575"/>
    </row>
    <row r="71" spans="1:15" x14ac:dyDescent="0.2">
      <c r="A71" s="576" t="s">
        <v>28</v>
      </c>
      <c r="B71" s="577"/>
      <c r="C71" s="578"/>
      <c r="D71" s="578"/>
      <c r="E71" s="578"/>
      <c r="F71" s="578"/>
      <c r="G71" s="578"/>
      <c r="H71" s="578"/>
      <c r="I71" s="579" t="s">
        <v>9</v>
      </c>
      <c r="J71" s="578"/>
      <c r="K71" s="577"/>
      <c r="L71" s="578"/>
      <c r="M71" s="578"/>
      <c r="N71" s="578"/>
      <c r="O71" s="580"/>
    </row>
    <row r="72" spans="1:15" x14ac:dyDescent="0.2">
      <c r="A72" s="576" t="s">
        <v>140</v>
      </c>
      <c r="B72" s="578"/>
      <c r="C72" s="578"/>
      <c r="D72" s="578"/>
      <c r="E72" s="578"/>
      <c r="F72" s="578"/>
      <c r="G72" s="578"/>
      <c r="H72" s="578"/>
      <c r="I72" s="578"/>
      <c r="J72" s="578"/>
      <c r="K72" s="578"/>
      <c r="L72" s="578"/>
      <c r="M72" s="578"/>
      <c r="N72" s="578"/>
      <c r="O72" s="580"/>
    </row>
    <row r="73" spans="1:15" ht="18.75" customHeight="1" x14ac:dyDescent="0.2">
      <c r="A73" s="576" t="s">
        <v>26</v>
      </c>
      <c r="B73" s="581"/>
      <c r="C73" s="581"/>
      <c r="D73" s="581"/>
      <c r="E73" s="581"/>
      <c r="F73" s="581"/>
      <c r="G73" s="581"/>
      <c r="H73" s="581"/>
      <c r="I73" s="581"/>
      <c r="J73" s="577"/>
      <c r="K73" s="577"/>
      <c r="L73" s="577"/>
      <c r="M73" s="577"/>
      <c r="N73" s="577"/>
      <c r="O73" s="582"/>
    </row>
    <row r="74" spans="1:15" ht="20.100000000000001" customHeight="1" x14ac:dyDescent="0.2">
      <c r="A74" s="583"/>
      <c r="B74" s="584"/>
      <c r="C74" s="584"/>
      <c r="D74" s="584"/>
      <c r="E74" s="584"/>
      <c r="F74" s="584"/>
      <c r="G74" s="584"/>
      <c r="H74" s="584"/>
      <c r="I74" s="584"/>
      <c r="J74" s="584"/>
      <c r="K74" s="584"/>
      <c r="L74" s="584"/>
      <c r="M74" s="584"/>
      <c r="N74" s="584"/>
      <c r="O74" s="585"/>
    </row>
    <row r="75" spans="1:15" ht="20.100000000000001" customHeight="1" x14ac:dyDescent="0.2">
      <c r="A75" s="583"/>
      <c r="B75" s="577"/>
      <c r="C75" s="577"/>
      <c r="D75" s="577"/>
      <c r="E75" s="577"/>
      <c r="F75" s="577"/>
      <c r="G75" s="577"/>
      <c r="H75" s="577"/>
      <c r="I75" s="577"/>
      <c r="J75" s="577"/>
      <c r="K75" s="577"/>
      <c r="L75" s="577"/>
      <c r="M75" s="577"/>
      <c r="N75" s="577"/>
      <c r="O75" s="582"/>
    </row>
    <row r="76" spans="1:15" ht="20.100000000000001" customHeight="1" x14ac:dyDescent="0.2">
      <c r="A76" s="576" t="s">
        <v>143</v>
      </c>
      <c r="B76" s="586"/>
      <c r="C76" s="586"/>
      <c r="D76" s="586"/>
      <c r="E76" s="586"/>
      <c r="F76" s="586"/>
      <c r="G76" s="586"/>
      <c r="H76" s="586"/>
      <c r="I76" s="587" t="s">
        <v>30</v>
      </c>
      <c r="J76" s="586"/>
      <c r="K76" s="586"/>
      <c r="L76" s="588"/>
      <c r="M76" s="588"/>
      <c r="N76" s="586"/>
      <c r="O76" s="589"/>
    </row>
    <row r="77" spans="1:15" ht="21" customHeight="1" thickBot="1" x14ac:dyDescent="0.25">
      <c r="A77" s="590"/>
      <c r="B77" s="591" t="s">
        <v>31</v>
      </c>
      <c r="C77" s="1349">
        <f>'Input Data'!D11</f>
        <v>0</v>
      </c>
      <c r="D77" s="1349"/>
      <c r="E77" s="1349"/>
      <c r="F77" s="1349"/>
      <c r="G77" s="1349"/>
      <c r="H77" s="1349"/>
      <c r="I77" s="1349"/>
      <c r="J77" s="1349"/>
      <c r="K77" s="1349"/>
      <c r="L77" s="591"/>
      <c r="M77" s="591"/>
      <c r="N77" s="591"/>
      <c r="O77" s="592"/>
    </row>
    <row r="78" spans="1:15" ht="15.75" thickTop="1" x14ac:dyDescent="0.2"/>
  </sheetData>
  <sheetProtection password="CD4C" sheet="1" objects="1" scenarios="1" formatCells="0" formatColumns="0" formatRows="0"/>
  <mergeCells count="36">
    <mergeCell ref="A42:C43"/>
    <mergeCell ref="A21:E22"/>
    <mergeCell ref="A14:G14"/>
    <mergeCell ref="C77:K77"/>
    <mergeCell ref="B4:M4"/>
    <mergeCell ref="B5:M5"/>
    <mergeCell ref="J14:N14"/>
    <mergeCell ref="L7:N7"/>
    <mergeCell ref="I69:N69"/>
    <mergeCell ref="J15:N15"/>
    <mergeCell ref="L10:O10"/>
    <mergeCell ref="A7:B7"/>
    <mergeCell ref="I66:N66"/>
    <mergeCell ref="C11:G11"/>
    <mergeCell ref="J12:K12"/>
    <mergeCell ref="M13:O13"/>
    <mergeCell ref="A39:C40"/>
    <mergeCell ref="I1:O1"/>
    <mergeCell ref="I2:O2"/>
    <mergeCell ref="C7:G7"/>
    <mergeCell ref="M6:N6"/>
    <mergeCell ref="B3:M3"/>
    <mergeCell ref="B6:I6"/>
    <mergeCell ref="D1:G1"/>
    <mergeCell ref="A15:G15"/>
    <mergeCell ref="A27:D28"/>
    <mergeCell ref="A24:D25"/>
    <mergeCell ref="A30:D31"/>
    <mergeCell ref="L8:M8"/>
    <mergeCell ref="C13:G13"/>
    <mergeCell ref="C9:G9"/>
    <mergeCell ref="C10:G10"/>
    <mergeCell ref="C8:G8"/>
    <mergeCell ref="C12:G12"/>
    <mergeCell ref="L12:N12"/>
    <mergeCell ref="L11:M11"/>
  </mergeCells>
  <phoneticPr fontId="4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310805)&amp;C&amp;8&amp;A&amp;R&amp;8PRINT DATE: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47"/>
  </sheetPr>
  <dimension ref="A1:P68"/>
  <sheetViews>
    <sheetView zoomScale="75" zoomScaleNormal="75" zoomScaleSheetLayoutView="68" workbookViewId="0">
      <selection activeCell="A2" sqref="A2"/>
    </sheetView>
  </sheetViews>
  <sheetFormatPr defaultRowHeight="15" x14ac:dyDescent="0.2"/>
  <cols>
    <col min="1" max="1" width="13.88671875" customWidth="1"/>
    <col min="2" max="2" width="16.21875" customWidth="1"/>
    <col min="3" max="3" width="4.77734375" customWidth="1"/>
    <col min="4" max="4" width="3.5546875" customWidth="1"/>
    <col min="5" max="5" width="4.21875" customWidth="1"/>
    <col min="6" max="6" width="4" customWidth="1"/>
    <col min="7" max="7" width="10.21875" customWidth="1"/>
    <col min="8" max="8" width="3.44140625" customWidth="1"/>
    <col min="9" max="9" width="11.109375" customWidth="1"/>
    <col min="10" max="10" width="3.6640625" customWidth="1"/>
    <col min="11" max="11" width="15.6640625" customWidth="1"/>
    <col min="12" max="12" width="3.21875" customWidth="1"/>
    <col min="13" max="13" width="13.44140625" customWidth="1"/>
    <col min="14" max="14" width="4.109375" customWidth="1"/>
    <col min="15" max="15" width="14.21875" customWidth="1"/>
  </cols>
  <sheetData>
    <row r="1" spans="1:15" ht="50.25" customHeight="1" thickTop="1" x14ac:dyDescent="0.2">
      <c r="A1" s="550" t="s">
        <v>273</v>
      </c>
      <c r="B1" s="545"/>
      <c r="C1" s="299"/>
      <c r="D1" s="801"/>
      <c r="E1" s="616" t="s">
        <v>230</v>
      </c>
      <c r="F1" s="548"/>
      <c r="G1" s="548"/>
      <c r="H1" s="300"/>
      <c r="I1" s="1317" t="s">
        <v>210</v>
      </c>
      <c r="J1" s="1318"/>
      <c r="K1" s="1318"/>
      <c r="L1" s="1318"/>
      <c r="M1" s="1318"/>
      <c r="N1" s="1318"/>
      <c r="O1" s="1319"/>
    </row>
    <row r="2" spans="1:15" ht="32.25" customHeight="1" x14ac:dyDescent="0.2">
      <c r="A2" s="546"/>
      <c r="B2" s="802"/>
      <c r="C2" s="803"/>
      <c r="D2" s="803"/>
      <c r="E2" s="803"/>
      <c r="F2" s="285"/>
      <c r="G2" s="804"/>
      <c r="H2" s="804"/>
      <c r="I2" s="1320" t="str">
        <f>'Input Data'!E3</f>
        <v>BUILDING PROJECT: 2007 &amp; 2008 FEES</v>
      </c>
      <c r="J2" s="1372"/>
      <c r="K2" s="1372"/>
      <c r="L2" s="1372"/>
      <c r="M2" s="1372"/>
      <c r="N2" s="1372"/>
      <c r="O2" s="1322"/>
    </row>
    <row r="3" spans="1:15" ht="15.75" x14ac:dyDescent="0.25">
      <c r="A3" s="92" t="s">
        <v>21</v>
      </c>
      <c r="B3" s="1327">
        <f>'Input Data'!$D$9</f>
        <v>0</v>
      </c>
      <c r="C3" s="1328"/>
      <c r="D3" s="1328"/>
      <c r="E3" s="1328"/>
      <c r="F3" s="1328"/>
      <c r="G3" s="1328"/>
      <c r="H3" s="1328"/>
      <c r="I3" s="1328"/>
      <c r="J3" s="1328"/>
      <c r="K3" s="1328"/>
      <c r="L3" s="1328"/>
      <c r="M3" s="1328"/>
      <c r="N3" s="551" t="str">
        <f>'Input Data'!H3</f>
        <v xml:space="preserve">Version: 2.4  2012-10  </v>
      </c>
      <c r="O3" s="93"/>
    </row>
    <row r="4" spans="1:15" x14ac:dyDescent="0.2">
      <c r="A4" s="68"/>
      <c r="B4" s="1350">
        <f>'Input Data'!$D$10</f>
        <v>0</v>
      </c>
      <c r="C4" s="1351"/>
      <c r="D4" s="1351"/>
      <c r="E4" s="1351"/>
      <c r="F4" s="1351"/>
      <c r="G4" s="1351"/>
      <c r="H4" s="1351"/>
      <c r="I4" s="1351"/>
      <c r="J4" s="1351"/>
      <c r="K4" s="1351"/>
      <c r="L4" s="1351"/>
      <c r="M4" s="1351"/>
      <c r="N4" s="67"/>
      <c r="O4" s="93"/>
    </row>
    <row r="5" spans="1:15" ht="15.75" x14ac:dyDescent="0.25">
      <c r="A5" s="92" t="s">
        <v>22</v>
      </c>
      <c r="B5" s="1352">
        <f>'Input Data'!$D$11</f>
        <v>0</v>
      </c>
      <c r="C5" s="1328"/>
      <c r="D5" s="1328"/>
      <c r="E5" s="1328"/>
      <c r="F5" s="1328"/>
      <c r="G5" s="1328"/>
      <c r="H5" s="1328"/>
      <c r="I5" s="1328"/>
      <c r="J5" s="1328"/>
      <c r="K5" s="1328"/>
      <c r="L5" s="1328"/>
      <c r="M5" s="1328"/>
      <c r="N5" s="67"/>
      <c r="O5" s="93"/>
    </row>
    <row r="6" spans="1:15" ht="26.25" customHeight="1" thickBot="1" x14ac:dyDescent="0.25">
      <c r="A6" s="160" t="s">
        <v>19</v>
      </c>
      <c r="B6" s="1329">
        <f>'Input Data'!$D$12</f>
        <v>0</v>
      </c>
      <c r="C6" s="1330"/>
      <c r="D6" s="1330"/>
      <c r="E6" s="1330"/>
      <c r="F6" s="1330"/>
      <c r="G6" s="1330"/>
      <c r="H6" s="1330"/>
      <c r="I6" s="1330"/>
      <c r="J6" s="161" t="s">
        <v>201</v>
      </c>
      <c r="K6" s="162">
        <f>'Input Data'!D13</f>
        <v>0</v>
      </c>
      <c r="L6" s="161" t="s">
        <v>209</v>
      </c>
      <c r="M6" s="1325">
        <f>'Input Data'!F13</f>
        <v>0</v>
      </c>
      <c r="N6" s="1326"/>
      <c r="O6" s="800">
        <f>'Input Data'!H13</f>
        <v>0</v>
      </c>
    </row>
    <row r="7" spans="1:15" ht="16.5" thickTop="1" x14ac:dyDescent="0.25">
      <c r="A7" s="1380" t="s">
        <v>200</v>
      </c>
      <c r="B7" s="1381"/>
      <c r="C7" s="1373">
        <f>'Input Data'!F4</f>
        <v>0</v>
      </c>
      <c r="D7" s="1374"/>
      <c r="E7" s="1374"/>
      <c r="F7" s="1374"/>
      <c r="G7" s="1374"/>
      <c r="H7" s="158" t="s">
        <v>201</v>
      </c>
      <c r="I7" s="157">
        <f>'Input Data'!F5</f>
        <v>0</v>
      </c>
      <c r="J7" s="159" t="s">
        <v>208</v>
      </c>
      <c r="K7" s="69"/>
      <c r="L7" s="1375">
        <f>'Input Data'!D4</f>
        <v>0</v>
      </c>
      <c r="M7" s="1373"/>
      <c r="N7" s="1373"/>
      <c r="O7" s="189"/>
    </row>
    <row r="8" spans="1:15" ht="15.75" x14ac:dyDescent="0.25">
      <c r="A8" s="92" t="s">
        <v>123</v>
      </c>
      <c r="B8" s="67"/>
      <c r="C8" s="1386">
        <f>'Input Data'!D14</f>
        <v>0</v>
      </c>
      <c r="D8" s="1377"/>
      <c r="E8" s="1377"/>
      <c r="F8" s="1377"/>
      <c r="G8" s="1377"/>
      <c r="H8" s="69" t="s">
        <v>229</v>
      </c>
      <c r="I8" s="284">
        <f>'Input Data'!F6</f>
        <v>0</v>
      </c>
      <c r="J8" s="159" t="s">
        <v>195</v>
      </c>
      <c r="K8" s="69"/>
      <c r="L8" s="1343">
        <f>'Input Data'!D5</f>
        <v>0</v>
      </c>
      <c r="M8" s="1376"/>
      <c r="N8" s="1376"/>
      <c r="O8" s="93"/>
    </row>
    <row r="9" spans="1:15" x14ac:dyDescent="0.2">
      <c r="A9" s="121" t="s">
        <v>189</v>
      </c>
      <c r="B9" s="16"/>
      <c r="C9" s="1305">
        <f>'Input Data'!D15</f>
        <v>0</v>
      </c>
      <c r="D9" s="1377"/>
      <c r="E9" s="1377"/>
      <c r="F9" s="1377"/>
      <c r="G9" s="1377"/>
      <c r="H9" s="16"/>
      <c r="I9" s="122"/>
      <c r="J9" s="123" t="s">
        <v>20</v>
      </c>
      <c r="K9" s="107"/>
      <c r="L9" s="122"/>
      <c r="M9" s="813">
        <f>'Input Data'!D21</f>
        <v>0</v>
      </c>
      <c r="N9" s="797"/>
      <c r="O9" s="124"/>
    </row>
    <row r="10" spans="1:15" x14ac:dyDescent="0.2">
      <c r="A10" s="125" t="s">
        <v>129</v>
      </c>
      <c r="B10" s="107"/>
      <c r="C10" s="1374">
        <f>'Input Data'!D22</f>
        <v>0</v>
      </c>
      <c r="D10" s="1374"/>
      <c r="E10" s="1374"/>
      <c r="F10" s="1374"/>
      <c r="G10" s="1374"/>
      <c r="H10" s="122"/>
      <c r="I10" s="122"/>
      <c r="J10" s="126" t="s">
        <v>130</v>
      </c>
      <c r="K10" s="107"/>
      <c r="L10" s="1382" t="str">
        <f>IF('Input Data'!E24=1,"PRELIMINARY DESIGN",IF('Input Data'!E24=2,"DESIGN &amp; TENDER",IF('Input Data'!E24=3,"CONSTRUCTION",IF('Input Data'!E24=4,"COMPLETION"))))</f>
        <v>PRELIMINARY DESIGN</v>
      </c>
      <c r="M10" s="1383"/>
      <c r="N10" s="1383"/>
      <c r="O10" s="1384"/>
    </row>
    <row r="11" spans="1:15" x14ac:dyDescent="0.2">
      <c r="A11" s="125" t="s">
        <v>34</v>
      </c>
      <c r="B11" s="107"/>
      <c r="C11" s="1365">
        <f>'Input Data'!$D$16</f>
        <v>0</v>
      </c>
      <c r="D11" s="1366"/>
      <c r="E11" s="1366"/>
      <c r="F11" s="1366"/>
      <c r="G11" s="1366"/>
      <c r="H11" s="128"/>
      <c r="I11" s="128"/>
      <c r="J11" s="1367" t="s">
        <v>160</v>
      </c>
      <c r="K11" s="1368"/>
      <c r="L11" s="1311">
        <f>'Input Data'!D20</f>
        <v>0</v>
      </c>
      <c r="M11" s="1311"/>
      <c r="N11" s="1312"/>
      <c r="O11" s="127"/>
    </row>
    <row r="12" spans="1:15" x14ac:dyDescent="0.2">
      <c r="A12" s="125" t="s">
        <v>35</v>
      </c>
      <c r="B12" s="107"/>
      <c r="C12" s="1309" t="str">
        <f>'Input Data'!$D$18</f>
        <v>USE TIME BASED FEES</v>
      </c>
      <c r="D12" s="1310"/>
      <c r="E12" s="1310"/>
      <c r="F12" s="1310"/>
      <c r="G12" s="1310"/>
      <c r="H12" s="129"/>
      <c r="I12" s="122"/>
      <c r="J12" s="123" t="s">
        <v>23</v>
      </c>
      <c r="K12" s="107"/>
      <c r="L12" s="1313">
        <f>'Input Data'!$D$23</f>
        <v>0</v>
      </c>
      <c r="M12" s="1306"/>
      <c r="N12" s="188"/>
      <c r="O12" s="124"/>
    </row>
    <row r="13" spans="1:15" ht="15.75" thickBot="1" x14ac:dyDescent="0.25">
      <c r="A13" s="130" t="s">
        <v>141</v>
      </c>
      <c r="B13" s="105"/>
      <c r="C13" s="1345" t="str">
        <f>IF('Input Data'!$C$7="b","BUILDING PROJECT","USE OTHER INVOICE")</f>
        <v>BUILDING PROJECT</v>
      </c>
      <c r="D13" s="1346"/>
      <c r="E13" s="1346"/>
      <c r="F13" s="1346"/>
      <c r="G13" s="1346"/>
      <c r="H13" s="131"/>
      <c r="I13" s="120"/>
      <c r="J13" s="132" t="s">
        <v>131</v>
      </c>
      <c r="K13" s="105"/>
      <c r="L13" s="133" t="s">
        <v>190</v>
      </c>
      <c r="M13" s="1369">
        <f>'Input Data'!D6</f>
        <v>0</v>
      </c>
      <c r="N13" s="1370"/>
      <c r="O13" s="1371"/>
    </row>
    <row r="14" spans="1:15" ht="21.75" customHeight="1" thickTop="1" x14ac:dyDescent="0.2">
      <c r="A14" s="1387"/>
      <c r="B14" s="1388"/>
      <c r="C14" s="1388"/>
      <c r="D14" s="1388"/>
      <c r="E14" s="1388"/>
      <c r="F14" s="1388"/>
      <c r="G14" s="1388"/>
      <c r="H14" s="594"/>
      <c r="I14" s="1389" t="s">
        <v>274</v>
      </c>
      <c r="J14" s="1390"/>
      <c r="K14" s="1390"/>
      <c r="L14" s="1390"/>
      <c r="M14" s="1390"/>
      <c r="N14" s="1391"/>
      <c r="O14" s="761">
        <f>IF('Input Data'!$F$32=1,80%*'Input Data'!$H$37,'Input Data'!$H$37)</f>
        <v>0</v>
      </c>
    </row>
    <row r="15" spans="1:15" x14ac:dyDescent="0.2">
      <c r="A15" s="593" t="s">
        <v>32</v>
      </c>
      <c r="B15" s="75"/>
      <c r="C15" s="26"/>
      <c r="D15" s="18"/>
      <c r="E15" s="18"/>
      <c r="F15" s="18"/>
      <c r="G15" s="29"/>
      <c r="H15" s="10"/>
      <c r="I15" s="49">
        <f>IF('Input Data'!C7="b",IF('Input Data'!$C$17=4,VLOOKUP($O$14,SCALE_2006B,3),IF('Input Data'!$C$17=5,VLOOKUP($O$14,SCALE_2007B,3),IF('Input Data'!$C$17=6,VLOOKUP($O$14,SCALE_2008B,3),IF('Input Data'!$C$17=7,VLOOKUP($O$14,SCALE_2009B,3))))),0)</f>
        <v>0</v>
      </c>
      <c r="J15" s="94" t="s">
        <v>132</v>
      </c>
      <c r="K15" s="42">
        <f>IF('Input Data'!C7="b",IF('Input Data'!$C$17=4,VLOOKUP($O$14,SCALE_2006B,4),IF('Input Data'!$C$17=5,VLOOKUP($O$14,SCALE_2007B,4),IF('Input Data'!$C$17=6,VLOOKUP($O$14,SCALE_2008B,4),IF('Input Data'!$C$17=7,VLOOKUP($O$14,SCALE_2009B,4))))),0)</f>
        <v>0.15</v>
      </c>
      <c r="L15" s="50" t="s">
        <v>1</v>
      </c>
      <c r="M15" s="47">
        <f>IF('Input Data'!C7="b",O14-(IF('Input Data'!C17=4,VLOOKUP($O$14,SCALE_2006B,1),IF('Input Data'!C17=5,VLOOKUP($O$14,SCALE_2007B,1),IF('Input Data'!$C$17=6,VLOOKUP($O$14,SCALE_2008B,1),IF('Input Data'!$C$17=7,VLOOKUP($O$14,SCALE_2009B,1)))))),0)</f>
        <v>0</v>
      </c>
      <c r="N15" s="50" t="s">
        <v>3</v>
      </c>
      <c r="O15" s="692">
        <f>I15+K15*M15</f>
        <v>0</v>
      </c>
    </row>
    <row r="16" spans="1:15" x14ac:dyDescent="0.2">
      <c r="A16" s="25"/>
      <c r="B16" s="75"/>
      <c r="C16" s="26"/>
      <c r="D16" s="78"/>
      <c r="E16" s="78"/>
      <c r="F16" s="78"/>
      <c r="G16" s="26"/>
      <c r="H16" s="26"/>
      <c r="I16" s="77"/>
      <c r="J16" s="49"/>
      <c r="K16" s="42"/>
      <c r="L16" s="49"/>
      <c r="M16" s="49"/>
      <c r="N16" s="49"/>
      <c r="O16" s="692"/>
    </row>
    <row r="17" spans="1:16" x14ac:dyDescent="0.2">
      <c r="A17" s="302" t="s">
        <v>233</v>
      </c>
      <c r="B17" s="75"/>
      <c r="C17" s="76"/>
      <c r="D17" s="76"/>
      <c r="E17" s="76"/>
      <c r="F17" s="76"/>
      <c r="G17" s="26"/>
      <c r="H17" s="10"/>
      <c r="I17" s="49"/>
      <c r="J17" s="49"/>
      <c r="K17" s="42">
        <f>IF('Input Data'!E27="y",1,0.75)</f>
        <v>0.75</v>
      </c>
      <c r="L17" s="52" t="s">
        <v>1</v>
      </c>
      <c r="M17" s="49">
        <f>O15</f>
        <v>0</v>
      </c>
      <c r="N17" s="50" t="s">
        <v>3</v>
      </c>
      <c r="O17" s="692">
        <f>K17*M17</f>
        <v>0</v>
      </c>
    </row>
    <row r="18" spans="1:16" ht="7.5" customHeight="1" thickBot="1" x14ac:dyDescent="0.25">
      <c r="A18" s="27"/>
      <c r="B18" s="95"/>
      <c r="C18" s="44"/>
      <c r="D18" s="20"/>
      <c r="E18" s="20"/>
      <c r="F18" s="20"/>
      <c r="G18" s="28"/>
      <c r="H18" s="21"/>
      <c r="I18" s="53"/>
      <c r="J18" s="53"/>
      <c r="K18" s="53"/>
      <c r="L18" s="53"/>
      <c r="M18" s="53"/>
      <c r="N18" s="53"/>
      <c r="O18" s="762"/>
    </row>
    <row r="19" spans="1:16" ht="18.75" thickTop="1" x14ac:dyDescent="0.25">
      <c r="A19" s="276" t="s">
        <v>170</v>
      </c>
      <c r="B19" s="23"/>
      <c r="C19" s="23"/>
      <c r="D19" s="23"/>
      <c r="E19" s="23"/>
      <c r="F19" s="23"/>
      <c r="G19" s="23"/>
      <c r="H19" s="23"/>
      <c r="I19" s="23"/>
      <c r="J19" s="23"/>
      <c r="K19" s="23"/>
      <c r="L19" s="23"/>
      <c r="M19" s="23"/>
      <c r="N19" s="23"/>
      <c r="O19" s="692"/>
    </row>
    <row r="20" spans="1:16" ht="21" customHeight="1" thickBot="1" x14ac:dyDescent="0.25">
      <c r="A20" s="1314" t="s">
        <v>236</v>
      </c>
      <c r="B20" s="1315"/>
      <c r="C20" s="1315"/>
      <c r="D20" s="1315"/>
      <c r="E20" s="1315"/>
      <c r="F20" s="76"/>
      <c r="G20" s="191"/>
      <c r="H20" s="18"/>
      <c r="I20" s="710">
        <f>IF('Input Data'!$E$24=1,Scales!$L$4,IF('Input Data'!$E$24=2,Scales!$L$5,IF('Input Data'!E23&gt;2,0.6,0.6)))</f>
        <v>0.2</v>
      </c>
      <c r="J20" s="50" t="s">
        <v>2</v>
      </c>
      <c r="K20" s="54">
        <f>'Input Data'!H33</f>
        <v>0</v>
      </c>
      <c r="L20" s="52" t="s">
        <v>27</v>
      </c>
      <c r="M20" s="49">
        <f>IF(K20&gt;0,$O$17,0)</f>
        <v>0</v>
      </c>
      <c r="N20" s="77"/>
      <c r="O20" s="692">
        <f>IF('Input Data'!D26="y",0,IF(K21=0,0,(I20*K20/K21*M20)))</f>
        <v>0</v>
      </c>
    </row>
    <row r="21" spans="1:16" ht="15.75" customHeight="1" x14ac:dyDescent="0.2">
      <c r="A21" s="1316"/>
      <c r="B21" s="1315"/>
      <c r="C21" s="1315"/>
      <c r="D21" s="1315"/>
      <c r="E21" s="1315"/>
      <c r="F21" s="76"/>
      <c r="G21" s="43"/>
      <c r="H21" s="78"/>
      <c r="I21" s="36"/>
      <c r="J21" s="49"/>
      <c r="K21" s="49">
        <f>'Input Data'!$H$37</f>
        <v>0</v>
      </c>
      <c r="L21" s="52"/>
      <c r="M21" s="49"/>
      <c r="N21" s="77"/>
      <c r="O21" s="692"/>
    </row>
    <row r="22" spans="1:16" ht="9" customHeight="1" x14ac:dyDescent="0.2">
      <c r="A22" s="164"/>
      <c r="B22" s="165"/>
      <c r="C22" s="166"/>
      <c r="D22" s="166"/>
      <c r="E22" s="166"/>
      <c r="F22" s="76"/>
      <c r="G22" s="45"/>
      <c r="H22" s="17"/>
      <c r="I22" s="57"/>
      <c r="J22" s="51"/>
      <c r="K22" s="51"/>
      <c r="L22" s="79"/>
      <c r="M22" s="51"/>
      <c r="N22" s="51"/>
      <c r="O22" s="693"/>
    </row>
    <row r="23" spans="1:16" ht="15.75" thickBot="1" x14ac:dyDescent="0.25">
      <c r="A23" s="1338" t="s">
        <v>217</v>
      </c>
      <c r="B23" s="1339"/>
      <c r="C23" s="1340"/>
      <c r="D23" s="1340"/>
      <c r="E23" s="167"/>
      <c r="F23" s="193"/>
      <c r="G23" s="45">
        <f>IF('Input Data'!$H$34&gt;0,1.25,0)</f>
        <v>0</v>
      </c>
      <c r="H23" s="18" t="s">
        <v>1</v>
      </c>
      <c r="I23" s="710">
        <f>IF('Input Data'!$E$24=1,Scales!$L$4,IF('Input Data'!$E$24=2,Scales!$L$5,IF('Input Data'!E26&gt;2,0.6,0.6)))</f>
        <v>0.2</v>
      </c>
      <c r="J23" s="50" t="s">
        <v>2</v>
      </c>
      <c r="K23" s="54">
        <f>'Input Data'!H34</f>
        <v>0</v>
      </c>
      <c r="L23" s="52" t="s">
        <v>27</v>
      </c>
      <c r="M23" s="49">
        <f>IF(K23&gt;0,$O$17,0)</f>
        <v>0</v>
      </c>
      <c r="N23" s="49"/>
      <c r="O23" s="692">
        <f>IF('Input Data'!D26="y",0,IF(K24=0,0,(G23*I23*K23/K24*M23)))</f>
        <v>0</v>
      </c>
    </row>
    <row r="24" spans="1:16" ht="15.75" customHeight="1" x14ac:dyDescent="0.2">
      <c r="A24" s="1341"/>
      <c r="B24" s="1342"/>
      <c r="C24" s="1342"/>
      <c r="D24" s="1342"/>
      <c r="E24" s="166"/>
      <c r="F24" s="76"/>
      <c r="G24" s="45"/>
      <c r="H24" s="17"/>
      <c r="I24" s="57"/>
      <c r="J24" s="51"/>
      <c r="K24" s="49">
        <f>'Input Data'!$H$37</f>
        <v>0</v>
      </c>
      <c r="L24" s="79"/>
      <c r="M24" s="51"/>
      <c r="N24" s="51"/>
      <c r="O24" s="693"/>
    </row>
    <row r="25" spans="1:16" ht="8.25" customHeight="1" x14ac:dyDescent="0.2">
      <c r="A25" s="80"/>
      <c r="B25" s="81"/>
      <c r="C25" s="81"/>
      <c r="D25" s="81"/>
      <c r="E25" s="166"/>
      <c r="F25" s="76"/>
      <c r="G25" s="45"/>
      <c r="H25" s="17"/>
      <c r="I25" s="36"/>
      <c r="J25" s="50"/>
      <c r="K25" s="55"/>
      <c r="L25" s="79"/>
      <c r="M25" s="55"/>
      <c r="N25" s="51"/>
      <c r="O25" s="693"/>
    </row>
    <row r="26" spans="1:16" ht="15.75" thickBot="1" x14ac:dyDescent="0.25">
      <c r="A26" s="1335" t="s">
        <v>152</v>
      </c>
      <c r="B26" s="1336"/>
      <c r="C26" s="1336"/>
      <c r="D26" s="1336"/>
      <c r="E26" s="166"/>
      <c r="F26" s="76"/>
      <c r="G26" s="45">
        <f>IF('Input Data'!$H$35&gt;0,0.25,0)</f>
        <v>0</v>
      </c>
      <c r="H26" s="17"/>
      <c r="I26" s="710">
        <f>IF('Input Data'!$E$24=1,Scales!$L$4,IF('Input Data'!$E$24=2,Scales!$L$5,IF('Input Data'!E29&gt;2,0.6,0.6)))</f>
        <v>0.2</v>
      </c>
      <c r="J26" s="50" t="s">
        <v>2</v>
      </c>
      <c r="K26" s="54">
        <f>'Input Data'!H35</f>
        <v>0</v>
      </c>
      <c r="L26" s="79" t="s">
        <v>27</v>
      </c>
      <c r="M26" s="49">
        <f>IF(K26&gt;0,$O$17,0)</f>
        <v>0</v>
      </c>
      <c r="N26" s="18"/>
      <c r="O26" s="692">
        <f>IF('Input Data'!D26="y",0,IF(K27=0,0,(G26*I26*K26/K27*M26)))</f>
        <v>0</v>
      </c>
    </row>
    <row r="27" spans="1:16" ht="14.25" customHeight="1" x14ac:dyDescent="0.2">
      <c r="A27" s="1337"/>
      <c r="B27" s="1270"/>
      <c r="C27" s="1270"/>
      <c r="D27" s="1270"/>
      <c r="E27" s="166"/>
      <c r="F27" s="76"/>
      <c r="G27" s="45"/>
      <c r="H27" s="17"/>
      <c r="I27" s="710"/>
      <c r="J27" s="50"/>
      <c r="K27" s="49">
        <f>'Input Data'!$H$37</f>
        <v>0</v>
      </c>
      <c r="L27" s="79"/>
      <c r="M27" s="55"/>
      <c r="N27" s="51"/>
      <c r="O27" s="693"/>
    </row>
    <row r="28" spans="1:16" ht="10.5" customHeight="1" x14ac:dyDescent="0.2">
      <c r="A28" s="168"/>
      <c r="B28" s="165"/>
      <c r="C28" s="166"/>
      <c r="D28" s="166"/>
      <c r="E28" s="166"/>
      <c r="F28" s="76"/>
      <c r="G28" s="45"/>
      <c r="H28" s="17"/>
      <c r="I28" s="36"/>
      <c r="J28" s="50"/>
      <c r="K28" s="55"/>
      <c r="L28" s="79"/>
      <c r="M28" s="55"/>
      <c r="N28" s="51"/>
      <c r="O28" s="693"/>
    </row>
    <row r="29" spans="1:16" ht="15.75" thickBot="1" x14ac:dyDescent="0.25">
      <c r="A29" s="1335" t="s">
        <v>222</v>
      </c>
      <c r="B29" s="1336"/>
      <c r="C29" s="1336"/>
      <c r="D29" s="1336"/>
      <c r="E29" s="169">
        <f>IF('Input Data'!$H$36&gt;0,0.25,0)</f>
        <v>0</v>
      </c>
      <c r="F29" s="18" t="s">
        <v>1</v>
      </c>
      <c r="G29" s="45">
        <f>IF('Input Data'!$H$36&gt;0,1.25,0)</f>
        <v>0</v>
      </c>
      <c r="H29" s="18" t="s">
        <v>1</v>
      </c>
      <c r="I29" s="710">
        <f>IF('Input Data'!$E$24=1,Scales!$L$4,IF('Input Data'!$E$24=2,Scales!$L$5,IF('Input Data'!E32&gt;2,0.6,0.6)))</f>
        <v>0.2</v>
      </c>
      <c r="J29" s="50" t="s">
        <v>2</v>
      </c>
      <c r="K29" s="54">
        <f>'Input Data'!H36</f>
        <v>0</v>
      </c>
      <c r="L29" s="18" t="s">
        <v>1</v>
      </c>
      <c r="M29" s="49">
        <f>IF(K29&gt;0,$O$17,0)</f>
        <v>0</v>
      </c>
      <c r="N29" s="51"/>
      <c r="O29" s="692">
        <f>IF('Input Data'!D26="y",0,IF(K30=0,0,(E29*G29*I29*K29/K30*M29)))</f>
        <v>0</v>
      </c>
    </row>
    <row r="30" spans="1:16" x14ac:dyDescent="0.2">
      <c r="A30" s="1337"/>
      <c r="B30" s="1270"/>
      <c r="C30" s="1270"/>
      <c r="D30" s="1270"/>
      <c r="E30" s="163"/>
      <c r="F30" s="163"/>
      <c r="G30" s="45"/>
      <c r="H30" s="17"/>
      <c r="I30" s="36"/>
      <c r="J30" s="51"/>
      <c r="K30" s="49">
        <f>'Input Data'!$H$37</f>
        <v>0</v>
      </c>
      <c r="L30" s="79"/>
      <c r="M30" s="51"/>
      <c r="N30" s="51"/>
      <c r="O30" s="693"/>
    </row>
    <row r="31" spans="1:16" ht="8.25" customHeight="1" x14ac:dyDescent="0.2">
      <c r="A31" s="170"/>
      <c r="B31" s="171"/>
      <c r="C31" s="171"/>
      <c r="D31" s="171"/>
      <c r="E31" s="171"/>
      <c r="F31" s="35"/>
      <c r="G31" s="35"/>
      <c r="H31" s="35"/>
      <c r="I31" s="83"/>
      <c r="J31" s="83"/>
      <c r="K31" s="195"/>
      <c r="L31" s="195"/>
      <c r="M31" s="195"/>
      <c r="N31" s="195"/>
      <c r="O31" s="763"/>
      <c r="P31" s="62"/>
    </row>
    <row r="32" spans="1:16" ht="16.5" thickBot="1" x14ac:dyDescent="0.3">
      <c r="A32" s="172"/>
      <c r="B32" s="173"/>
      <c r="C32" s="173"/>
      <c r="D32" s="173"/>
      <c r="E32" s="173"/>
      <c r="F32" s="34"/>
      <c r="G32" s="84"/>
      <c r="H32" s="84"/>
      <c r="I32" s="82"/>
      <c r="J32" s="56"/>
      <c r="K32" s="196"/>
      <c r="L32" s="82"/>
      <c r="M32" s="607" t="s">
        <v>282</v>
      </c>
      <c r="N32" s="82"/>
      <c r="O32" s="764">
        <f>IF('Input Data'!C7="b",SUM(O20:O29),0)</f>
        <v>0</v>
      </c>
      <c r="P32" s="62"/>
    </row>
    <row r="33" spans="1:15" ht="16.149999999999999" customHeight="1" thickTop="1" x14ac:dyDescent="0.2">
      <c r="A33" s="265" t="s">
        <v>219</v>
      </c>
      <c r="B33" s="165"/>
      <c r="C33" s="165"/>
      <c r="D33" s="165"/>
      <c r="E33" s="165"/>
      <c r="F33" s="7"/>
      <c r="G33" s="7"/>
      <c r="H33" s="7"/>
      <c r="I33" s="7"/>
      <c r="J33" s="7"/>
      <c r="K33" s="7"/>
      <c r="L33" s="7"/>
      <c r="M33" s="30"/>
      <c r="N33" s="7"/>
      <c r="O33" s="693"/>
    </row>
    <row r="34" spans="1:15" ht="15.75" thickBot="1" x14ac:dyDescent="0.25">
      <c r="A34" s="1314" t="s">
        <v>218</v>
      </c>
      <c r="B34" s="1315"/>
      <c r="C34" s="1315"/>
      <c r="D34" s="175"/>
      <c r="E34" s="175"/>
      <c r="F34" s="18"/>
      <c r="G34" s="76"/>
      <c r="H34" s="76"/>
      <c r="I34" s="36">
        <f>IF('Input Data'!$E$24&lt;3,0,IF('Input Data'!$E$24=3,0.35,IF('Input Data'!$E$24=4,0.4)))</f>
        <v>0</v>
      </c>
      <c r="J34" s="10" t="s">
        <v>2</v>
      </c>
      <c r="K34" s="48">
        <f>'Input Data'!H41</f>
        <v>0</v>
      </c>
      <c r="L34" s="52" t="s">
        <v>27</v>
      </c>
      <c r="M34" s="47">
        <f>O17</f>
        <v>0</v>
      </c>
      <c r="N34" s="49"/>
      <c r="O34" s="692">
        <f>IF(K35=0,0,(I34*K34/K35*M34))</f>
        <v>0</v>
      </c>
    </row>
    <row r="35" spans="1:15" x14ac:dyDescent="0.2">
      <c r="A35" s="1316"/>
      <c r="B35" s="1315"/>
      <c r="C35" s="1315"/>
      <c r="D35" s="177"/>
      <c r="E35" s="177"/>
      <c r="F35" s="78"/>
      <c r="G35" s="76"/>
      <c r="H35" s="76"/>
      <c r="I35" s="36"/>
      <c r="J35" s="26"/>
      <c r="K35" s="49">
        <f>IF('Input Data'!$E$24&gt;2,$O$14,0)</f>
        <v>0</v>
      </c>
      <c r="L35" s="52"/>
      <c r="M35" s="49"/>
      <c r="N35" s="49"/>
      <c r="O35" s="692"/>
    </row>
    <row r="36" spans="1:15" ht="8.25" customHeight="1" x14ac:dyDescent="0.2">
      <c r="A36" s="174"/>
      <c r="B36" s="166"/>
      <c r="C36" s="176"/>
      <c r="D36" s="177"/>
      <c r="E36" s="177"/>
      <c r="F36" s="78"/>
      <c r="G36" s="76"/>
      <c r="H36" s="76"/>
      <c r="I36" s="36"/>
      <c r="J36" s="26"/>
      <c r="K36" s="49"/>
      <c r="L36" s="52"/>
      <c r="M36" s="49"/>
      <c r="N36" s="49"/>
      <c r="O36" s="692"/>
    </row>
    <row r="37" spans="1:15" ht="15.75" customHeight="1" thickBot="1" x14ac:dyDescent="0.25">
      <c r="A37" s="1338" t="s">
        <v>217</v>
      </c>
      <c r="B37" s="1339"/>
      <c r="C37" s="1340"/>
      <c r="D37" s="1385"/>
      <c r="E37" s="175"/>
      <c r="F37" s="18"/>
      <c r="G37" s="45">
        <f>IF('Input Data'!$H$42&gt;0,1.25,0)</f>
        <v>0</v>
      </c>
      <c r="H37" s="76" t="s">
        <v>27</v>
      </c>
      <c r="I37" s="36">
        <f>IF('Input Data'!$E$24&lt;3,0,IF('Input Data'!$E$24=3,0.35,IF('Input Data'!$E$24=4,0.4)))</f>
        <v>0</v>
      </c>
      <c r="J37" s="10" t="s">
        <v>2</v>
      </c>
      <c r="K37" s="48">
        <f>'Input Data'!H42</f>
        <v>0</v>
      </c>
      <c r="L37" s="52" t="s">
        <v>27</v>
      </c>
      <c r="M37" s="49">
        <f>O17</f>
        <v>0</v>
      </c>
      <c r="N37" s="50"/>
      <c r="O37" s="692">
        <f>IF(K38=0,0,(G37*I37*K37/K38*M37))</f>
        <v>0</v>
      </c>
    </row>
    <row r="38" spans="1:15" x14ac:dyDescent="0.2">
      <c r="A38" s="1316"/>
      <c r="B38" s="1315"/>
      <c r="C38" s="1315"/>
      <c r="D38" s="1385"/>
      <c r="E38" s="178"/>
      <c r="F38" s="17"/>
      <c r="G38" s="76"/>
      <c r="H38" s="76"/>
      <c r="I38" s="57"/>
      <c r="J38" s="7"/>
      <c r="K38" s="49">
        <f>IF('Input Data'!$E$24&gt;2,$O$14,0)</f>
        <v>0</v>
      </c>
      <c r="L38" s="79"/>
      <c r="M38" s="51"/>
      <c r="N38" s="51"/>
      <c r="O38" s="693"/>
    </row>
    <row r="39" spans="1:15" ht="9" customHeight="1" x14ac:dyDescent="0.2">
      <c r="A39" s="170"/>
      <c r="B39" s="179"/>
      <c r="C39" s="179"/>
      <c r="D39" s="179"/>
      <c r="E39" s="179"/>
      <c r="F39" s="96"/>
      <c r="G39" s="96"/>
      <c r="H39" s="96"/>
      <c r="I39" s="97"/>
      <c r="J39" s="96"/>
      <c r="K39" s="98"/>
      <c r="L39" s="99"/>
      <c r="M39" s="98"/>
      <c r="N39" s="98"/>
      <c r="O39" s="763"/>
    </row>
    <row r="40" spans="1:15" ht="16.5" thickBot="1" x14ac:dyDescent="0.3">
      <c r="A40" s="180"/>
      <c r="B40" s="181"/>
      <c r="C40" s="181"/>
      <c r="D40" s="182"/>
      <c r="E40" s="182"/>
      <c r="F40" s="85"/>
      <c r="G40" s="86"/>
      <c r="H40" s="87"/>
      <c r="I40" s="88"/>
      <c r="J40" s="89"/>
      <c r="K40" s="90"/>
      <c r="L40" s="90"/>
      <c r="M40" s="608" t="s">
        <v>288</v>
      </c>
      <c r="N40" s="90"/>
      <c r="O40" s="765">
        <f>IF( 'Input Data'!C7="b",IF('Input Data'!D24&lt;3,0,SUM(O34:O39)),0)</f>
        <v>0</v>
      </c>
    </row>
    <row r="41" spans="1:15" ht="18.75" customHeight="1" thickBot="1" x14ac:dyDescent="0.3">
      <c r="A41" s="273"/>
      <c r="B41" s="269"/>
      <c r="C41" s="269"/>
      <c r="D41" s="269"/>
      <c r="E41" s="269"/>
      <c r="F41" s="274"/>
      <c r="G41" s="274"/>
      <c r="H41" s="274"/>
      <c r="I41" s="275"/>
      <c r="J41" s="274"/>
      <c r="K41" s="274"/>
      <c r="L41" s="274"/>
      <c r="M41" s="609" t="s">
        <v>24</v>
      </c>
      <c r="N41" s="274"/>
      <c r="O41" s="766">
        <f>O32+O40</f>
        <v>0</v>
      </c>
    </row>
    <row r="42" spans="1:15" ht="20.25" customHeight="1" thickTop="1" thickBot="1" x14ac:dyDescent="0.25">
      <c r="A42" s="532"/>
      <c r="B42" s="533"/>
      <c r="C42" s="533"/>
      <c r="D42" s="533"/>
      <c r="E42" s="533"/>
      <c r="F42" s="533"/>
      <c r="G42" s="534"/>
      <c r="H42" s="533"/>
      <c r="I42" s="536"/>
      <c r="J42" s="533"/>
      <c r="K42" s="533"/>
      <c r="L42" s="610" t="s">
        <v>264</v>
      </c>
      <c r="M42" s="615">
        <f>'Input Data'!D19</f>
        <v>1</v>
      </c>
      <c r="N42" s="535" t="s">
        <v>265</v>
      </c>
      <c r="O42" s="767">
        <f>M42*O41</f>
        <v>0</v>
      </c>
    </row>
    <row r="43" spans="1:15" ht="20.25" customHeight="1" thickTop="1" thickBot="1" x14ac:dyDescent="0.25">
      <c r="A43" s="532"/>
      <c r="B43" s="533"/>
      <c r="C43" s="533"/>
      <c r="D43" s="533"/>
      <c r="E43" s="533"/>
      <c r="F43" s="533"/>
      <c r="G43" s="534"/>
      <c r="H43" s="533"/>
      <c r="I43" s="536"/>
      <c r="J43" s="533"/>
      <c r="K43" s="533"/>
      <c r="L43" s="610"/>
      <c r="M43" s="715" t="s">
        <v>291</v>
      </c>
      <c r="N43" s="535"/>
      <c r="O43" s="716">
        <f>'Input Data'!F8*'Input Data'!H8</f>
        <v>0</v>
      </c>
    </row>
    <row r="44" spans="1:15" ht="18.75" thickTop="1" x14ac:dyDescent="0.2">
      <c r="A44" s="265" t="s">
        <v>214</v>
      </c>
      <c r="B44" s="165"/>
      <c r="C44" s="165"/>
      <c r="D44" s="165"/>
      <c r="E44" s="165"/>
      <c r="F44" s="7"/>
      <c r="G44" s="7"/>
      <c r="H44" s="271"/>
      <c r="I44" s="272"/>
      <c r="J44" s="66"/>
      <c r="K44" s="7"/>
      <c r="L44" s="32"/>
      <c r="M44" s="7"/>
      <c r="N44" s="32"/>
      <c r="O44" s="693"/>
    </row>
    <row r="45" spans="1:15" ht="15.6" customHeight="1" x14ac:dyDescent="0.2">
      <c r="A45" s="184" t="s">
        <v>223</v>
      </c>
      <c r="B45" s="183"/>
      <c r="C45" s="183"/>
      <c r="D45" s="183"/>
      <c r="E45" s="183"/>
      <c r="F45" s="1"/>
      <c r="G45" s="1"/>
      <c r="H45" s="38" t="s">
        <v>136</v>
      </c>
      <c r="I45" s="188"/>
      <c r="J45" s="66"/>
      <c r="K45" s="91" t="s">
        <v>7</v>
      </c>
      <c r="L45" s="7"/>
      <c r="M45" s="91" t="s">
        <v>133</v>
      </c>
      <c r="N45" s="46" t="s">
        <v>126</v>
      </c>
      <c r="O45" s="693">
        <f>'Time Based'!H21</f>
        <v>0</v>
      </c>
    </row>
    <row r="46" spans="1:15" ht="15.6" customHeight="1" x14ac:dyDescent="0.2">
      <c r="A46" s="168" t="s">
        <v>247</v>
      </c>
      <c r="B46" s="539" t="s">
        <v>266</v>
      </c>
      <c r="C46" s="165"/>
      <c r="D46" s="165"/>
      <c r="E46" s="165"/>
      <c r="F46" s="165"/>
      <c r="G46" s="165"/>
      <c r="H46" s="246" t="s">
        <v>248</v>
      </c>
      <c r="I46" s="797"/>
      <c r="J46" s="240"/>
      <c r="K46" s="241" t="s">
        <v>7</v>
      </c>
      <c r="L46" s="165"/>
      <c r="M46" s="241" t="s">
        <v>133</v>
      </c>
      <c r="N46" s="242"/>
      <c r="O46" s="694">
        <f>'Travelling &amp; Subsistance'!I17</f>
        <v>0</v>
      </c>
    </row>
    <row r="47" spans="1:15" ht="15.75" thickBot="1" x14ac:dyDescent="0.25">
      <c r="A47" s="168" t="s">
        <v>249</v>
      </c>
      <c r="B47" s="165"/>
      <c r="C47" s="165"/>
      <c r="D47" s="165"/>
      <c r="E47" s="165"/>
      <c r="F47" s="165"/>
      <c r="G47" s="165"/>
      <c r="H47" s="246" t="s">
        <v>250</v>
      </c>
      <c r="I47" s="797"/>
      <c r="J47" s="240"/>
      <c r="K47" s="306" t="s">
        <v>7</v>
      </c>
      <c r="L47" s="181"/>
      <c r="M47" s="306" t="s">
        <v>133</v>
      </c>
      <c r="N47" s="307" t="s">
        <v>126</v>
      </c>
      <c r="O47" s="696">
        <f>'Time Based'!H57</f>
        <v>0</v>
      </c>
    </row>
    <row r="48" spans="1:15" ht="16.5" thickBot="1" x14ac:dyDescent="0.3">
      <c r="A48" s="186"/>
      <c r="B48" s="187"/>
      <c r="C48" s="187"/>
      <c r="D48" s="173"/>
      <c r="E48" s="173"/>
      <c r="F48" s="34"/>
      <c r="G48" s="34"/>
      <c r="H48" s="8"/>
      <c r="I48" s="11"/>
      <c r="J48" s="101"/>
      <c r="K48" s="11"/>
      <c r="L48" s="34"/>
      <c r="M48" s="611" t="s">
        <v>284</v>
      </c>
      <c r="N48" s="39"/>
      <c r="O48" s="764">
        <f>SUM(O45:O47)</f>
        <v>0</v>
      </c>
    </row>
    <row r="49" spans="1:15" ht="18.75" thickTop="1" x14ac:dyDescent="0.2">
      <c r="A49" s="265" t="s">
        <v>213</v>
      </c>
      <c r="B49" s="165"/>
      <c r="C49" s="165"/>
      <c r="D49" s="165"/>
      <c r="E49" s="165"/>
      <c r="F49" s="7"/>
      <c r="G49" s="7"/>
      <c r="H49" s="7"/>
      <c r="I49" s="7"/>
      <c r="J49" s="7"/>
      <c r="K49" s="7"/>
      <c r="L49" s="7"/>
      <c r="M49" s="31"/>
      <c r="N49" s="24"/>
      <c r="O49" s="693"/>
    </row>
    <row r="50" spans="1:15" x14ac:dyDescent="0.2">
      <c r="A50" s="168" t="s">
        <v>151</v>
      </c>
      <c r="B50" s="165"/>
      <c r="C50" s="165"/>
      <c r="D50" s="539" t="s">
        <v>266</v>
      </c>
      <c r="E50" s="165"/>
      <c r="F50" s="7"/>
      <c r="G50" s="7"/>
      <c r="H50" s="7"/>
      <c r="I50" s="7"/>
      <c r="J50" s="7"/>
      <c r="K50" s="32"/>
      <c r="L50" s="7"/>
      <c r="M50" s="75"/>
      <c r="N50" s="75"/>
      <c r="O50" s="768">
        <f>'Travelling &amp; Subsistance'!I60</f>
        <v>0</v>
      </c>
    </row>
    <row r="51" spans="1:15" x14ac:dyDescent="0.2">
      <c r="A51" s="168" t="s">
        <v>105</v>
      </c>
      <c r="B51" s="165"/>
      <c r="C51" s="165"/>
      <c r="D51" s="165"/>
      <c r="E51" s="165"/>
      <c r="F51" s="7"/>
      <c r="G51" s="7"/>
      <c r="H51" s="7"/>
      <c r="I51" s="7"/>
      <c r="J51" s="7"/>
      <c r="K51" s="32"/>
      <c r="L51" s="7"/>
      <c r="M51" s="75"/>
      <c r="N51" s="75"/>
      <c r="O51" s="768">
        <f>'Typing, Duplicating, &amp; Printing'!I59</f>
        <v>0</v>
      </c>
    </row>
    <row r="52" spans="1:15" ht="15.75" thickBot="1" x14ac:dyDescent="0.25">
      <c r="A52" s="168" t="s">
        <v>106</v>
      </c>
      <c r="B52" s="165"/>
      <c r="C52" s="165"/>
      <c r="D52" s="165"/>
      <c r="E52" s="165"/>
      <c r="F52" s="7"/>
      <c r="G52" s="7"/>
      <c r="H52" s="7"/>
      <c r="I52" s="7"/>
      <c r="J52" s="7"/>
      <c r="K52" s="32"/>
      <c r="L52" s="7"/>
      <c r="M52" s="75"/>
      <c r="N52" s="75"/>
      <c r="O52" s="769">
        <f>'Site staff &amp; Other'!H57</f>
        <v>0</v>
      </c>
    </row>
    <row r="53" spans="1:15" ht="16.5" thickBot="1" x14ac:dyDescent="0.3">
      <c r="A53" s="186"/>
      <c r="B53" s="173"/>
      <c r="C53" s="173"/>
      <c r="D53" s="173"/>
      <c r="E53" s="173"/>
      <c r="F53" s="34"/>
      <c r="G53" s="34"/>
      <c r="H53" s="102"/>
      <c r="I53" s="100"/>
      <c r="J53" s="34"/>
      <c r="K53" s="542"/>
      <c r="L53" s="541"/>
      <c r="M53" s="612" t="s">
        <v>285</v>
      </c>
      <c r="N53" s="100"/>
      <c r="O53" s="770">
        <f>SUM(O50:O52)</f>
        <v>0</v>
      </c>
    </row>
    <row r="54" spans="1:15" ht="16.5" thickTop="1" x14ac:dyDescent="0.25">
      <c r="A54" s="5"/>
      <c r="B54" s="3"/>
      <c r="C54" s="3"/>
      <c r="D54" s="7"/>
      <c r="E54" s="7"/>
      <c r="F54" s="7"/>
      <c r="G54" s="7"/>
      <c r="H54" s="7"/>
      <c r="I54" s="797"/>
      <c r="J54" s="540"/>
      <c r="K54" s="540"/>
      <c r="L54" s="540"/>
      <c r="M54" s="613" t="s">
        <v>286</v>
      </c>
      <c r="N54" s="540"/>
      <c r="O54" s="771">
        <f>O42-O43+O48+O53</f>
        <v>0</v>
      </c>
    </row>
    <row r="55" spans="1:15" x14ac:dyDescent="0.2">
      <c r="A55" s="2"/>
      <c r="B55" s="7"/>
      <c r="C55" s="7"/>
      <c r="D55" s="7"/>
      <c r="E55" s="7"/>
      <c r="F55" s="7"/>
      <c r="G55" s="75"/>
      <c r="H55" s="75"/>
      <c r="I55" s="797"/>
      <c r="J55" s="75"/>
      <c r="K55" s="75"/>
      <c r="L55" s="7"/>
      <c r="M55" s="91" t="s">
        <v>125</v>
      </c>
      <c r="N55" s="7"/>
      <c r="O55" s="772">
        <f>ROUND('Previous Payments'!K42,2)</f>
        <v>0</v>
      </c>
    </row>
    <row r="56" spans="1:15" ht="16.5" thickBot="1" x14ac:dyDescent="0.3">
      <c r="A56" s="2"/>
      <c r="B56" s="7"/>
      <c r="C56" s="34"/>
      <c r="D56" s="7"/>
      <c r="E56" s="7"/>
      <c r="F56" s="7"/>
      <c r="G56" s="33"/>
      <c r="H56" s="17"/>
      <c r="I56" s="1378" t="str">
        <f>IF($O$54&lt;$O$55,"OVERPAID BY (Ecl Tax)",IF($O$54&gt;$O$55,"FEES NOW DUE EXCLUDING VAT &amp; NON TAXABLE AMOUNT",""))</f>
        <v/>
      </c>
      <c r="J56" s="1379"/>
      <c r="K56" s="1379"/>
      <c r="L56" s="1379"/>
      <c r="M56" s="1379"/>
      <c r="N56" s="1379"/>
      <c r="O56" s="771">
        <f>O54-O55</f>
        <v>0</v>
      </c>
    </row>
    <row r="57" spans="1:15" ht="15.75" thickTop="1" x14ac:dyDescent="0.2">
      <c r="A57" s="5"/>
      <c r="B57" s="3"/>
      <c r="C57" s="7"/>
      <c r="D57" s="3" t="s">
        <v>0</v>
      </c>
      <c r="E57" s="3"/>
      <c r="F57" s="3"/>
      <c r="G57" s="9"/>
      <c r="H57" s="40">
        <v>0.14000000000000001</v>
      </c>
      <c r="I57" s="3" t="s">
        <v>25</v>
      </c>
      <c r="J57" s="75"/>
      <c r="K57" s="37">
        <f>IF('Input Data'!C14&lt;0,0,O56)</f>
        <v>0</v>
      </c>
      <c r="L57" s="3"/>
      <c r="M57" s="3"/>
      <c r="N57" s="3"/>
      <c r="O57" s="773">
        <f>IF('Input Data'!C14="none",0,H57*K57)</f>
        <v>0</v>
      </c>
    </row>
    <row r="58" spans="1:15" ht="15.75" x14ac:dyDescent="0.25">
      <c r="A58" s="2"/>
      <c r="B58" s="7"/>
      <c r="C58" s="7"/>
      <c r="D58" s="33"/>
      <c r="E58" s="33"/>
      <c r="F58" s="33"/>
      <c r="G58" s="32"/>
      <c r="H58" s="12"/>
      <c r="I58" s="35"/>
      <c r="J58" s="71"/>
      <c r="K58" s="95"/>
      <c r="L58" s="60"/>
      <c r="M58" s="614" t="s">
        <v>289</v>
      </c>
      <c r="N58" s="61"/>
      <c r="O58" s="774">
        <f>'Non Taxable'!I20</f>
        <v>0</v>
      </c>
    </row>
    <row r="59" spans="1:15" ht="16.5" thickBot="1" x14ac:dyDescent="0.3">
      <c r="A59" s="4"/>
      <c r="B59" s="1"/>
      <c r="C59" s="1"/>
      <c r="D59" s="1"/>
      <c r="E59" s="1"/>
      <c r="F59" s="1"/>
      <c r="G59" s="1"/>
      <c r="H59" s="41"/>
      <c r="I59" s="1378" t="str">
        <f>IF($O$54&lt;$O$55,"AMOUNT TO BE RECOVERED (Incl VAT)",IF($O$54&gt;$O$55,"FEES NOW DUE INCLUDING VAT &amp; NON TAXABLE AMOUNT",""))</f>
        <v/>
      </c>
      <c r="J59" s="1379"/>
      <c r="K59" s="1379"/>
      <c r="L59" s="1379"/>
      <c r="M59" s="1379"/>
      <c r="N59" s="1379"/>
      <c r="O59" s="775">
        <f>O56+O57+O58</f>
        <v>0</v>
      </c>
    </row>
    <row r="60" spans="1:15" ht="15.75" thickTop="1" x14ac:dyDescent="0.2">
      <c r="A60" s="553"/>
      <c r="B60" s="554"/>
      <c r="C60" s="554"/>
      <c r="D60" s="554"/>
      <c r="E60" s="554"/>
      <c r="F60" s="554"/>
      <c r="G60" s="554"/>
      <c r="H60" s="554"/>
      <c r="I60" s="554"/>
      <c r="J60" s="554"/>
      <c r="K60" s="554"/>
      <c r="L60" s="554"/>
      <c r="M60" s="554"/>
      <c r="N60" s="554"/>
      <c r="O60" s="555"/>
    </row>
    <row r="61" spans="1:15" x14ac:dyDescent="0.2">
      <c r="A61" s="556" t="s">
        <v>28</v>
      </c>
      <c r="B61" s="557"/>
      <c r="C61" s="558"/>
      <c r="D61" s="558"/>
      <c r="E61" s="558"/>
      <c r="F61" s="558"/>
      <c r="G61" s="558"/>
      <c r="H61" s="558"/>
      <c r="I61" s="559" t="s">
        <v>9</v>
      </c>
      <c r="J61" s="558"/>
      <c r="K61" s="557"/>
      <c r="L61" s="558"/>
      <c r="M61" s="558"/>
      <c r="N61" s="558"/>
      <c r="O61" s="560"/>
    </row>
    <row r="62" spans="1:15" x14ac:dyDescent="0.2">
      <c r="A62" s="556" t="s">
        <v>140</v>
      </c>
      <c r="B62" s="558"/>
      <c r="C62" s="558"/>
      <c r="D62" s="558"/>
      <c r="E62" s="558"/>
      <c r="F62" s="558"/>
      <c r="G62" s="558"/>
      <c r="H62" s="558"/>
      <c r="I62" s="558"/>
      <c r="J62" s="558"/>
      <c r="K62" s="558"/>
      <c r="L62" s="558"/>
      <c r="M62" s="558"/>
      <c r="N62" s="558"/>
      <c r="O62" s="560"/>
    </row>
    <row r="63" spans="1:15" ht="18.75" customHeight="1" x14ac:dyDescent="0.2">
      <c r="A63" s="556" t="s">
        <v>26</v>
      </c>
      <c r="B63" s="561"/>
      <c r="C63" s="561"/>
      <c r="D63" s="561"/>
      <c r="E63" s="561"/>
      <c r="F63" s="561"/>
      <c r="G63" s="561"/>
      <c r="H63" s="561"/>
      <c r="I63" s="561"/>
      <c r="J63" s="557"/>
      <c r="K63" s="557"/>
      <c r="L63" s="557"/>
      <c r="M63" s="557"/>
      <c r="N63" s="557"/>
      <c r="O63" s="562"/>
    </row>
    <row r="64" spans="1:15" ht="20.100000000000001" customHeight="1" x14ac:dyDescent="0.2">
      <c r="A64" s="563"/>
      <c r="B64" s="564"/>
      <c r="C64" s="564"/>
      <c r="D64" s="564"/>
      <c r="E64" s="564"/>
      <c r="F64" s="564"/>
      <c r="G64" s="564"/>
      <c r="H64" s="564"/>
      <c r="I64" s="564"/>
      <c r="J64" s="564"/>
      <c r="K64" s="564"/>
      <c r="L64" s="564"/>
      <c r="M64" s="564"/>
      <c r="N64" s="564"/>
      <c r="O64" s="565"/>
    </row>
    <row r="65" spans="1:15" ht="20.100000000000001" customHeight="1" x14ac:dyDescent="0.2">
      <c r="A65" s="563"/>
      <c r="B65" s="557"/>
      <c r="C65" s="557"/>
      <c r="D65" s="557"/>
      <c r="E65" s="557"/>
      <c r="F65" s="557"/>
      <c r="G65" s="557"/>
      <c r="H65" s="557"/>
      <c r="I65" s="557"/>
      <c r="J65" s="557"/>
      <c r="K65" s="557"/>
      <c r="L65" s="557"/>
      <c r="M65" s="557"/>
      <c r="N65" s="557"/>
      <c r="O65" s="562"/>
    </row>
    <row r="66" spans="1:15" ht="20.100000000000001" customHeight="1" x14ac:dyDescent="0.2">
      <c r="A66" s="556" t="s">
        <v>143</v>
      </c>
      <c r="B66" s="566"/>
      <c r="C66" s="566"/>
      <c r="D66" s="566"/>
      <c r="E66" s="566"/>
      <c r="F66" s="566"/>
      <c r="G66" s="566"/>
      <c r="H66" s="566"/>
      <c r="I66" s="567" t="s">
        <v>30</v>
      </c>
      <c r="J66" s="566"/>
      <c r="K66" s="566"/>
      <c r="L66" s="568"/>
      <c r="M66" s="568"/>
      <c r="N66" s="566"/>
      <c r="O66" s="569"/>
    </row>
    <row r="67" spans="1:15" ht="21" customHeight="1" thickBot="1" x14ac:dyDescent="0.25">
      <c r="A67" s="570"/>
      <c r="B67" s="571" t="s">
        <v>31</v>
      </c>
      <c r="C67" s="1349">
        <f>'Input Data'!D11</f>
        <v>0</v>
      </c>
      <c r="D67" s="1349"/>
      <c r="E67" s="1349"/>
      <c r="F67" s="1349"/>
      <c r="G67" s="1349"/>
      <c r="H67" s="1349"/>
      <c r="I67" s="1349"/>
      <c r="J67" s="1349"/>
      <c r="K67" s="1349"/>
      <c r="L67" s="571"/>
      <c r="M67" s="571"/>
      <c r="N67" s="571"/>
      <c r="O67" s="572"/>
    </row>
    <row r="68" spans="1:15" ht="15.75" thickTop="1" x14ac:dyDescent="0.2"/>
  </sheetData>
  <sheetProtection password="CD4C" sheet="1" objects="1" scenarios="1" formatCells="0" formatColumns="0" formatRows="0"/>
  <mergeCells count="33">
    <mergeCell ref="A14:G14"/>
    <mergeCell ref="C12:G12"/>
    <mergeCell ref="C13:G13"/>
    <mergeCell ref="I56:N56"/>
    <mergeCell ref="J11:K11"/>
    <mergeCell ref="M13:O13"/>
    <mergeCell ref="L11:N11"/>
    <mergeCell ref="L12:M12"/>
    <mergeCell ref="I14:N14"/>
    <mergeCell ref="L8:N8"/>
    <mergeCell ref="C9:G9"/>
    <mergeCell ref="B6:I6"/>
    <mergeCell ref="C67:K67"/>
    <mergeCell ref="I59:N59"/>
    <mergeCell ref="A26:D27"/>
    <mergeCell ref="A23:D24"/>
    <mergeCell ref="A7:B7"/>
    <mergeCell ref="L10:O10"/>
    <mergeCell ref="C10:G10"/>
    <mergeCell ref="A29:D30"/>
    <mergeCell ref="A20:E21"/>
    <mergeCell ref="A34:C35"/>
    <mergeCell ref="A37:D38"/>
    <mergeCell ref="C8:G8"/>
    <mergeCell ref="C11:G11"/>
    <mergeCell ref="I1:O1"/>
    <mergeCell ref="I2:O2"/>
    <mergeCell ref="C7:G7"/>
    <mergeCell ref="B3:M3"/>
    <mergeCell ref="M6:N6"/>
    <mergeCell ref="L7:N7"/>
    <mergeCell ref="B4:M4"/>
    <mergeCell ref="B5:M5"/>
  </mergeCells>
  <phoneticPr fontId="44" type="noConversion"/>
  <printOptions horizontalCentered="1"/>
  <pageMargins left="0.55118110236220474" right="0.55118110236220474" top="0.78740157480314965" bottom="0.78740157480314965" header="0.51181102362204722" footer="0.51181102362204722"/>
  <pageSetup paperSize="9" scale="60" orientation="portrait" r:id="rId1"/>
  <headerFooter alignWithMargins="0">
    <oddFooter>&amp;L&amp;8&amp;F &amp;C&amp;8&amp;A&amp;R&amp;8PRINT DATE: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19"/>
  <sheetViews>
    <sheetView zoomScale="75" workbookViewId="0">
      <selection activeCell="H14" sqref="H14"/>
    </sheetView>
  </sheetViews>
  <sheetFormatPr defaultRowHeight="15" x14ac:dyDescent="0.2"/>
  <cols>
    <col min="1" max="1" width="3.88671875" customWidth="1"/>
    <col min="2" max="2" width="12.44140625" customWidth="1"/>
    <col min="3" max="3" width="11" customWidth="1"/>
    <col min="4" max="4" width="11.21875" customWidth="1"/>
    <col min="6" max="6" width="3.88671875" customWidth="1"/>
    <col min="8" max="8" width="18.21875" customWidth="1"/>
    <col min="10" max="10" width="3" customWidth="1"/>
  </cols>
  <sheetData>
    <row r="1" spans="2:12" ht="15.75" x14ac:dyDescent="0.25">
      <c r="B1" s="64" t="s">
        <v>327</v>
      </c>
    </row>
    <row r="2" spans="2:12" ht="16.5" thickBot="1" x14ac:dyDescent="0.3">
      <c r="B2" s="103" t="s">
        <v>262</v>
      </c>
      <c r="C2" s="65" t="s">
        <v>154</v>
      </c>
      <c r="G2" s="717" t="s">
        <v>292</v>
      </c>
      <c r="H2" s="718"/>
      <c r="I2" s="718"/>
      <c r="J2" s="718"/>
      <c r="K2" s="718"/>
      <c r="L2" s="718"/>
    </row>
    <row r="3" spans="2:12" ht="25.5" x14ac:dyDescent="0.2">
      <c r="B3" s="526">
        <v>0</v>
      </c>
      <c r="C3" s="516">
        <f>B4</f>
        <v>314000</v>
      </c>
      <c r="D3" s="516">
        <v>0</v>
      </c>
      <c r="E3" s="518">
        <v>0.125</v>
      </c>
      <c r="G3" s="719" t="s">
        <v>293</v>
      </c>
      <c r="H3" s="720" t="s">
        <v>294</v>
      </c>
      <c r="I3" s="721" t="s">
        <v>295</v>
      </c>
      <c r="J3" s="722"/>
      <c r="K3" s="723" t="s">
        <v>296</v>
      </c>
      <c r="L3" s="724" t="s">
        <v>297</v>
      </c>
    </row>
    <row r="4" spans="2:12" x14ac:dyDescent="0.2">
      <c r="B4" s="527">
        <v>314000</v>
      </c>
      <c r="C4" s="528">
        <v>993000</v>
      </c>
      <c r="D4" s="528">
        <v>39250</v>
      </c>
      <c r="E4" s="519">
        <v>0.125</v>
      </c>
      <c r="G4" s="725" t="s">
        <v>298</v>
      </c>
      <c r="H4" s="726" t="s">
        <v>299</v>
      </c>
      <c r="I4" s="727">
        <f>IF('Input Data'!$E$24&lt;1,0,20%)</f>
        <v>0.2</v>
      </c>
      <c r="J4" s="728" t="s">
        <v>27</v>
      </c>
      <c r="K4" s="729">
        <f>IF('Input Data'!$E$24=1,'Input Data'!$D$25,1)</f>
        <v>1</v>
      </c>
      <c r="L4" s="730">
        <f>I4*K4</f>
        <v>0.2</v>
      </c>
    </row>
    <row r="5" spans="2:12" ht="15.75" thickBot="1" x14ac:dyDescent="0.25">
      <c r="B5" s="527">
        <v>993000</v>
      </c>
      <c r="C5" s="528">
        <v>4337000</v>
      </c>
      <c r="D5" s="528">
        <v>124130</v>
      </c>
      <c r="E5" s="519">
        <v>0.1</v>
      </c>
      <c r="G5" s="731" t="s">
        <v>300</v>
      </c>
      <c r="H5" s="732" t="s">
        <v>301</v>
      </c>
      <c r="I5" s="733">
        <f>IF('Input Data'!E24&lt;2,0,40%)</f>
        <v>0</v>
      </c>
      <c r="J5" s="734" t="s">
        <v>27</v>
      </c>
      <c r="K5" s="735">
        <f>IF('Input Data'!$E$24=2,'Input Data'!$D$25,1)</f>
        <v>1</v>
      </c>
      <c r="L5" s="736">
        <f>I5*K5+L4</f>
        <v>0.2</v>
      </c>
    </row>
    <row r="6" spans="2:12" x14ac:dyDescent="0.2">
      <c r="B6" s="527">
        <v>4337000</v>
      </c>
      <c r="C6" s="528">
        <v>12383000</v>
      </c>
      <c r="D6" s="528">
        <v>458530</v>
      </c>
      <c r="E6" s="519">
        <v>0.08</v>
      </c>
      <c r="G6" s="737"/>
      <c r="H6" s="738"/>
      <c r="I6" s="739"/>
      <c r="J6" s="737"/>
      <c r="K6" s="740"/>
      <c r="L6" s="741"/>
    </row>
    <row r="7" spans="2:12" x14ac:dyDescent="0.2">
      <c r="B7" s="527">
        <v>12383000</v>
      </c>
      <c r="C7" s="528">
        <v>27170000</v>
      </c>
      <c r="D7" s="528">
        <v>1102210</v>
      </c>
      <c r="E7" s="519">
        <v>7.0000000000000007E-2</v>
      </c>
      <c r="H7" s="742" t="s">
        <v>299</v>
      </c>
      <c r="I7" s="743">
        <v>20</v>
      </c>
    </row>
    <row r="8" spans="2:12" ht="25.5" x14ac:dyDescent="0.2">
      <c r="B8" s="527">
        <v>27170000</v>
      </c>
      <c r="C8" s="528">
        <v>49115000</v>
      </c>
      <c r="D8" s="528">
        <v>2137300</v>
      </c>
      <c r="E8" s="519">
        <v>0.06</v>
      </c>
      <c r="H8" s="742" t="s">
        <v>302</v>
      </c>
      <c r="I8" s="743">
        <v>40</v>
      </c>
    </row>
    <row r="9" spans="2:12" ht="15.75" thickBot="1" x14ac:dyDescent="0.25">
      <c r="B9" s="529">
        <v>49115000</v>
      </c>
      <c r="C9" s="530">
        <v>200000000</v>
      </c>
      <c r="D9" s="531">
        <v>3454000</v>
      </c>
      <c r="E9" s="520">
        <v>5.5E-2</v>
      </c>
      <c r="H9" s="742" t="s">
        <v>303</v>
      </c>
      <c r="I9" s="743">
        <v>35</v>
      </c>
    </row>
    <row r="10" spans="2:12" x14ac:dyDescent="0.2">
      <c r="B10" s="62"/>
      <c r="C10" s="72"/>
      <c r="D10" s="72"/>
      <c r="E10" s="104"/>
      <c r="H10" s="742" t="s">
        <v>304</v>
      </c>
      <c r="I10" s="743">
        <v>5</v>
      </c>
    </row>
    <row r="11" spans="2:12" x14ac:dyDescent="0.2">
      <c r="B11" s="62"/>
      <c r="C11" s="72"/>
      <c r="D11" s="72"/>
      <c r="E11" s="104"/>
    </row>
    <row r="12" spans="2:12" ht="16.5" thickBot="1" x14ac:dyDescent="0.3">
      <c r="B12" s="103" t="s">
        <v>263</v>
      </c>
      <c r="C12" s="63" t="s">
        <v>155</v>
      </c>
      <c r="D12" s="64"/>
      <c r="E12" s="104"/>
    </row>
    <row r="13" spans="2:12" x14ac:dyDescent="0.2">
      <c r="B13" s="515">
        <v>0</v>
      </c>
      <c r="C13" s="516">
        <v>314000</v>
      </c>
      <c r="D13" s="517">
        <v>0</v>
      </c>
      <c r="E13" s="518">
        <v>0.15</v>
      </c>
    </row>
    <row r="14" spans="2:12" x14ac:dyDescent="0.2">
      <c r="B14" s="521">
        <v>314000</v>
      </c>
      <c r="C14" s="522">
        <v>888000</v>
      </c>
      <c r="D14" s="522">
        <v>47100</v>
      </c>
      <c r="E14" s="519">
        <v>0.15</v>
      </c>
    </row>
    <row r="15" spans="2:12" x14ac:dyDescent="0.2">
      <c r="B15" s="521">
        <v>888000</v>
      </c>
      <c r="C15" s="522">
        <v>6166000</v>
      </c>
      <c r="D15" s="522">
        <v>133200</v>
      </c>
      <c r="E15" s="519">
        <v>0.125</v>
      </c>
    </row>
    <row r="16" spans="2:12" x14ac:dyDescent="0.2">
      <c r="B16" s="521">
        <v>6166000</v>
      </c>
      <c r="C16" s="522">
        <v>12383000</v>
      </c>
      <c r="D16" s="522">
        <v>792950</v>
      </c>
      <c r="E16" s="519">
        <v>0.105</v>
      </c>
    </row>
    <row r="17" spans="2:5" x14ac:dyDescent="0.2">
      <c r="B17" s="521">
        <v>12383000</v>
      </c>
      <c r="C17" s="522">
        <v>24767000</v>
      </c>
      <c r="D17" s="522">
        <v>1445740</v>
      </c>
      <c r="E17" s="519">
        <v>9.5000000000000001E-2</v>
      </c>
    </row>
    <row r="18" spans="2:5" x14ac:dyDescent="0.2">
      <c r="B18" s="521">
        <v>24767000</v>
      </c>
      <c r="C18" s="522">
        <v>74195000</v>
      </c>
      <c r="D18" s="522">
        <v>2622220</v>
      </c>
      <c r="E18" s="519">
        <v>0.09</v>
      </c>
    </row>
    <row r="19" spans="2:5" ht="15.75" thickBot="1" x14ac:dyDescent="0.25">
      <c r="B19" s="523">
        <v>74195000</v>
      </c>
      <c r="C19" s="525">
        <v>200000000</v>
      </c>
      <c r="D19" s="524">
        <v>7070740</v>
      </c>
      <c r="E19" s="520">
        <v>8.5000000000000006E-2</v>
      </c>
    </row>
  </sheetData>
  <sheetProtection password="CD4C" sheet="1" objects="1" scenarios="1" formatCells="0" formatColumns="0" formatRows="0"/>
  <phoneticPr fontId="44"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34"/>
  </sheetPr>
  <dimension ref="A1:M43"/>
  <sheetViews>
    <sheetView zoomScale="75" workbookViewId="0">
      <selection activeCell="B5" sqref="B5:B27"/>
    </sheetView>
  </sheetViews>
  <sheetFormatPr defaultRowHeight="15" x14ac:dyDescent="0.2"/>
  <cols>
    <col min="1" max="1" width="9.21875" customWidth="1"/>
    <col min="2" max="2" width="10.5546875" customWidth="1"/>
    <col min="3" max="3" width="11.77734375" customWidth="1"/>
    <col min="4" max="4" width="11.6640625" customWidth="1"/>
    <col min="5" max="5" width="10" customWidth="1"/>
    <col min="6" max="6" width="12.77734375" customWidth="1"/>
    <col min="7" max="7" width="3.21875" customWidth="1"/>
    <col min="8" max="8" width="12.21875" customWidth="1"/>
    <col min="9" max="9" width="9.44140625" customWidth="1"/>
    <col min="10" max="10" width="11" customWidth="1"/>
    <col min="11" max="11" width="10.33203125" customWidth="1"/>
    <col min="13" max="13" width="11.109375" customWidth="1"/>
  </cols>
  <sheetData>
    <row r="1" spans="1:13" ht="18.75" thickTop="1" x14ac:dyDescent="0.2">
      <c r="A1" s="818" t="s">
        <v>330</v>
      </c>
      <c r="B1" s="504"/>
      <c r="C1" s="427"/>
      <c r="D1" s="428" t="s">
        <v>256</v>
      </c>
      <c r="E1" s="427"/>
      <c r="F1" s="427"/>
      <c r="G1" s="427"/>
      <c r="H1" s="427"/>
      <c r="I1" s="427"/>
      <c r="J1" s="427"/>
      <c r="K1" s="427"/>
      <c r="L1" s="427"/>
      <c r="M1" s="429"/>
    </row>
    <row r="2" spans="1:13" x14ac:dyDescent="0.2">
      <c r="A2" s="1392" t="s">
        <v>241</v>
      </c>
      <c r="B2" s="1393"/>
      <c r="C2" s="1394"/>
      <c r="D2" s="819">
        <f>'Input Data'!$D$21</f>
        <v>0</v>
      </c>
      <c r="E2" s="430" t="s">
        <v>191</v>
      </c>
      <c r="F2" s="820">
        <f>'Input Data'!$D$6</f>
        <v>0</v>
      </c>
      <c r="G2" s="194"/>
      <c r="H2" s="1395" t="s">
        <v>124</v>
      </c>
      <c r="I2" s="1395"/>
      <c r="J2" s="1396"/>
      <c r="K2" s="431" t="str">
        <f>IF('Input Data'!D14&gt;0,"Y","N")</f>
        <v>N</v>
      </c>
      <c r="L2" s="194"/>
      <c r="M2" s="197"/>
    </row>
    <row r="3" spans="1:13" ht="15.75" thickBot="1" x14ac:dyDescent="0.25">
      <c r="A3" s="432"/>
      <c r="B3" s="433"/>
      <c r="C3" s="194"/>
      <c r="D3" s="194"/>
      <c r="E3" s="194"/>
      <c r="F3" s="194"/>
      <c r="G3" s="194"/>
      <c r="H3" s="433"/>
      <c r="I3" s="433"/>
      <c r="J3" s="434"/>
      <c r="K3" s="194"/>
      <c r="L3" s="194"/>
      <c r="M3" s="435"/>
    </row>
    <row r="4" spans="1:13" ht="72" customHeight="1" thickTop="1" thickBot="1" x14ac:dyDescent="0.25">
      <c r="A4" s="436" t="s">
        <v>237</v>
      </c>
      <c r="B4" s="505" t="s">
        <v>9</v>
      </c>
      <c r="C4" s="595" t="s">
        <v>276</v>
      </c>
      <c r="D4" s="595" t="s">
        <v>277</v>
      </c>
      <c r="E4" s="437" t="s">
        <v>278</v>
      </c>
      <c r="F4" s="596" t="s">
        <v>279</v>
      </c>
      <c r="G4" s="166"/>
      <c r="H4" s="436" t="s">
        <v>237</v>
      </c>
      <c r="I4" s="505" t="s">
        <v>9</v>
      </c>
      <c r="J4" s="595" t="s">
        <v>276</v>
      </c>
      <c r="K4" s="595" t="s">
        <v>277</v>
      </c>
      <c r="L4" s="437" t="s">
        <v>278</v>
      </c>
      <c r="M4" s="596" t="s">
        <v>279</v>
      </c>
    </row>
    <row r="5" spans="1:13" ht="31.5" customHeight="1" thickTop="1" thickBot="1" x14ac:dyDescent="0.25">
      <c r="A5" s="438" t="s">
        <v>238</v>
      </c>
      <c r="B5" s="508"/>
      <c r="C5" s="776">
        <v>0</v>
      </c>
      <c r="D5" s="777">
        <f>IF($K$2="Y",((C5-E5)/1.14),C5)</f>
        <v>0</v>
      </c>
      <c r="E5" s="776">
        <v>0</v>
      </c>
      <c r="F5" s="778">
        <f>SUM(D5:E5)</f>
        <v>0</v>
      </c>
      <c r="G5" s="194"/>
      <c r="H5" s="439" t="s">
        <v>239</v>
      </c>
      <c r="I5" s="507"/>
      <c r="J5" s="781">
        <f>C42</f>
        <v>0</v>
      </c>
      <c r="K5" s="782">
        <f>D42</f>
        <v>0</v>
      </c>
      <c r="L5" s="781">
        <f>E42</f>
        <v>0</v>
      </c>
      <c r="M5" s="783">
        <f>SUM(K5:L5)</f>
        <v>0</v>
      </c>
    </row>
    <row r="6" spans="1:13" x14ac:dyDescent="0.2">
      <c r="A6" s="440">
        <f t="shared" ref="A6:A41" si="0">A5+1</f>
        <v>2</v>
      </c>
      <c r="B6" s="509"/>
      <c r="C6" s="776">
        <v>0</v>
      </c>
      <c r="D6" s="777">
        <f t="shared" ref="D6:D41" si="1">IF($K$2="Y",((C6-E6)/1.14),C6)</f>
        <v>0</v>
      </c>
      <c r="E6" s="776">
        <v>0</v>
      </c>
      <c r="F6" s="778">
        <f t="shared" ref="F6:F41" si="2">SUM(D6:E6)</f>
        <v>0</v>
      </c>
      <c r="G6" s="194"/>
      <c r="H6" s="441" t="s">
        <v>240</v>
      </c>
      <c r="I6" s="508"/>
      <c r="J6" s="784">
        <v>0</v>
      </c>
      <c r="K6" s="777">
        <f t="shared" ref="K6:K41" si="3">IF($K$2="Y",((J6-L6)/1.14),J6)</f>
        <v>0</v>
      </c>
      <c r="L6" s="784">
        <v>0</v>
      </c>
      <c r="M6" s="785">
        <f t="shared" ref="M6:M41" si="4">SUM(K6:L6)</f>
        <v>0</v>
      </c>
    </row>
    <row r="7" spans="1:13" x14ac:dyDescent="0.2">
      <c r="A7" s="440">
        <f t="shared" si="0"/>
        <v>3</v>
      </c>
      <c r="B7" s="509"/>
      <c r="C7" s="776">
        <v>0</v>
      </c>
      <c r="D7" s="777">
        <f t="shared" si="1"/>
        <v>0</v>
      </c>
      <c r="E7" s="776">
        <v>0</v>
      </c>
      <c r="F7" s="778">
        <f t="shared" si="2"/>
        <v>0</v>
      </c>
      <c r="G7" s="194"/>
      <c r="H7" s="440">
        <f t="shared" ref="H7:H41" si="5">H6+1</f>
        <v>39</v>
      </c>
      <c r="I7" s="509"/>
      <c r="J7" s="776">
        <v>0</v>
      </c>
      <c r="K7" s="777">
        <f t="shared" si="3"/>
        <v>0</v>
      </c>
      <c r="L7" s="776">
        <v>0</v>
      </c>
      <c r="M7" s="778">
        <f t="shared" si="4"/>
        <v>0</v>
      </c>
    </row>
    <row r="8" spans="1:13" x14ac:dyDescent="0.2">
      <c r="A8" s="440">
        <f t="shared" si="0"/>
        <v>4</v>
      </c>
      <c r="B8" s="509"/>
      <c r="C8" s="776">
        <v>0</v>
      </c>
      <c r="D8" s="777">
        <f t="shared" si="1"/>
        <v>0</v>
      </c>
      <c r="E8" s="776">
        <v>0</v>
      </c>
      <c r="F8" s="778">
        <f t="shared" si="2"/>
        <v>0</v>
      </c>
      <c r="G8" s="194"/>
      <c r="H8" s="440">
        <f t="shared" si="5"/>
        <v>40</v>
      </c>
      <c r="I8" s="509"/>
      <c r="J8" s="776">
        <v>0</v>
      </c>
      <c r="K8" s="777">
        <f t="shared" si="3"/>
        <v>0</v>
      </c>
      <c r="L8" s="776">
        <v>0</v>
      </c>
      <c r="M8" s="778">
        <f t="shared" si="4"/>
        <v>0</v>
      </c>
    </row>
    <row r="9" spans="1:13" x14ac:dyDescent="0.2">
      <c r="A9" s="440">
        <f t="shared" si="0"/>
        <v>5</v>
      </c>
      <c r="B9" s="509"/>
      <c r="C9" s="776">
        <v>0</v>
      </c>
      <c r="D9" s="777">
        <f t="shared" si="1"/>
        <v>0</v>
      </c>
      <c r="E9" s="776">
        <v>0</v>
      </c>
      <c r="F9" s="778">
        <f t="shared" si="2"/>
        <v>0</v>
      </c>
      <c r="G9" s="194"/>
      <c r="H9" s="440">
        <f t="shared" si="5"/>
        <v>41</v>
      </c>
      <c r="I9" s="509"/>
      <c r="J9" s="776">
        <v>0</v>
      </c>
      <c r="K9" s="777">
        <f t="shared" si="3"/>
        <v>0</v>
      </c>
      <c r="L9" s="776">
        <v>0</v>
      </c>
      <c r="M9" s="778">
        <f t="shared" si="4"/>
        <v>0</v>
      </c>
    </row>
    <row r="10" spans="1:13" x14ac:dyDescent="0.2">
      <c r="A10" s="440">
        <f t="shared" si="0"/>
        <v>6</v>
      </c>
      <c r="B10" s="509"/>
      <c r="C10" s="776">
        <v>0</v>
      </c>
      <c r="D10" s="777">
        <f t="shared" si="1"/>
        <v>0</v>
      </c>
      <c r="E10" s="776">
        <v>0</v>
      </c>
      <c r="F10" s="778">
        <f t="shared" si="2"/>
        <v>0</v>
      </c>
      <c r="G10" s="194"/>
      <c r="H10" s="440">
        <f t="shared" si="5"/>
        <v>42</v>
      </c>
      <c r="I10" s="509"/>
      <c r="J10" s="776">
        <v>0</v>
      </c>
      <c r="K10" s="777">
        <f t="shared" si="3"/>
        <v>0</v>
      </c>
      <c r="L10" s="776">
        <v>0</v>
      </c>
      <c r="M10" s="778">
        <f t="shared" si="4"/>
        <v>0</v>
      </c>
    </row>
    <row r="11" spans="1:13" x14ac:dyDescent="0.2">
      <c r="A11" s="440">
        <f t="shared" si="0"/>
        <v>7</v>
      </c>
      <c r="B11" s="509"/>
      <c r="C11" s="776">
        <v>0</v>
      </c>
      <c r="D11" s="777">
        <f t="shared" si="1"/>
        <v>0</v>
      </c>
      <c r="E11" s="776">
        <v>0</v>
      </c>
      <c r="F11" s="778">
        <f t="shared" si="2"/>
        <v>0</v>
      </c>
      <c r="G11" s="194"/>
      <c r="H11" s="440">
        <f t="shared" si="5"/>
        <v>43</v>
      </c>
      <c r="I11" s="509"/>
      <c r="J11" s="776">
        <v>0</v>
      </c>
      <c r="K11" s="777">
        <f t="shared" si="3"/>
        <v>0</v>
      </c>
      <c r="L11" s="776">
        <v>0</v>
      </c>
      <c r="M11" s="778">
        <f t="shared" si="4"/>
        <v>0</v>
      </c>
    </row>
    <row r="12" spans="1:13" x14ac:dyDescent="0.2">
      <c r="A12" s="440">
        <f t="shared" si="0"/>
        <v>8</v>
      </c>
      <c r="B12" s="509"/>
      <c r="C12" s="776">
        <v>0</v>
      </c>
      <c r="D12" s="777">
        <f t="shared" si="1"/>
        <v>0</v>
      </c>
      <c r="E12" s="776">
        <v>0</v>
      </c>
      <c r="F12" s="778">
        <f t="shared" si="2"/>
        <v>0</v>
      </c>
      <c r="G12" s="194"/>
      <c r="H12" s="440">
        <f t="shared" si="5"/>
        <v>44</v>
      </c>
      <c r="I12" s="509"/>
      <c r="J12" s="776">
        <v>0</v>
      </c>
      <c r="K12" s="777">
        <f t="shared" si="3"/>
        <v>0</v>
      </c>
      <c r="L12" s="776">
        <v>0</v>
      </c>
      <c r="M12" s="778">
        <f t="shared" si="4"/>
        <v>0</v>
      </c>
    </row>
    <row r="13" spans="1:13" x14ac:dyDescent="0.2">
      <c r="A13" s="440">
        <f t="shared" si="0"/>
        <v>9</v>
      </c>
      <c r="B13" s="509"/>
      <c r="C13" s="776">
        <v>0</v>
      </c>
      <c r="D13" s="777">
        <f t="shared" si="1"/>
        <v>0</v>
      </c>
      <c r="E13" s="776">
        <v>0</v>
      </c>
      <c r="F13" s="778">
        <f t="shared" si="2"/>
        <v>0</v>
      </c>
      <c r="G13" s="194"/>
      <c r="H13" s="440">
        <f t="shared" si="5"/>
        <v>45</v>
      </c>
      <c r="I13" s="509"/>
      <c r="J13" s="776">
        <v>0</v>
      </c>
      <c r="K13" s="777">
        <f t="shared" si="3"/>
        <v>0</v>
      </c>
      <c r="L13" s="776">
        <v>0</v>
      </c>
      <c r="M13" s="778">
        <f t="shared" si="4"/>
        <v>0</v>
      </c>
    </row>
    <row r="14" spans="1:13" x14ac:dyDescent="0.2">
      <c r="A14" s="440">
        <f t="shared" si="0"/>
        <v>10</v>
      </c>
      <c r="B14" s="509"/>
      <c r="C14" s="776">
        <v>0</v>
      </c>
      <c r="D14" s="777">
        <f t="shared" si="1"/>
        <v>0</v>
      </c>
      <c r="E14" s="776">
        <v>0</v>
      </c>
      <c r="F14" s="778">
        <f t="shared" si="2"/>
        <v>0</v>
      </c>
      <c r="G14" s="194"/>
      <c r="H14" s="440">
        <f t="shared" si="5"/>
        <v>46</v>
      </c>
      <c r="I14" s="509"/>
      <c r="J14" s="776">
        <v>0</v>
      </c>
      <c r="K14" s="777">
        <f t="shared" si="3"/>
        <v>0</v>
      </c>
      <c r="L14" s="776">
        <v>0</v>
      </c>
      <c r="M14" s="778">
        <f t="shared" si="4"/>
        <v>0</v>
      </c>
    </row>
    <row r="15" spans="1:13" x14ac:dyDescent="0.2">
      <c r="A15" s="440">
        <f t="shared" si="0"/>
        <v>11</v>
      </c>
      <c r="B15" s="509"/>
      <c r="C15" s="776">
        <v>0</v>
      </c>
      <c r="D15" s="777">
        <f t="shared" si="1"/>
        <v>0</v>
      </c>
      <c r="E15" s="776">
        <v>0</v>
      </c>
      <c r="F15" s="778">
        <f t="shared" si="2"/>
        <v>0</v>
      </c>
      <c r="G15" s="194"/>
      <c r="H15" s="440">
        <f t="shared" si="5"/>
        <v>47</v>
      </c>
      <c r="I15" s="509"/>
      <c r="J15" s="776">
        <v>0</v>
      </c>
      <c r="K15" s="777">
        <f t="shared" si="3"/>
        <v>0</v>
      </c>
      <c r="L15" s="776">
        <v>0</v>
      </c>
      <c r="M15" s="778">
        <f t="shared" si="4"/>
        <v>0</v>
      </c>
    </row>
    <row r="16" spans="1:13" x14ac:dyDescent="0.2">
      <c r="A16" s="440">
        <f t="shared" si="0"/>
        <v>12</v>
      </c>
      <c r="B16" s="509"/>
      <c r="C16" s="776">
        <v>0</v>
      </c>
      <c r="D16" s="777">
        <f t="shared" si="1"/>
        <v>0</v>
      </c>
      <c r="E16" s="776">
        <v>0</v>
      </c>
      <c r="F16" s="778">
        <f t="shared" si="2"/>
        <v>0</v>
      </c>
      <c r="G16" s="194"/>
      <c r="H16" s="440">
        <f t="shared" si="5"/>
        <v>48</v>
      </c>
      <c r="I16" s="509"/>
      <c r="J16" s="776">
        <v>0</v>
      </c>
      <c r="K16" s="777">
        <f t="shared" si="3"/>
        <v>0</v>
      </c>
      <c r="L16" s="776">
        <v>0</v>
      </c>
      <c r="M16" s="778">
        <f t="shared" si="4"/>
        <v>0</v>
      </c>
    </row>
    <row r="17" spans="1:13" x14ac:dyDescent="0.2">
      <c r="A17" s="440">
        <f t="shared" si="0"/>
        <v>13</v>
      </c>
      <c r="B17" s="509"/>
      <c r="C17" s="776">
        <v>0</v>
      </c>
      <c r="D17" s="777">
        <f t="shared" si="1"/>
        <v>0</v>
      </c>
      <c r="E17" s="776">
        <v>0</v>
      </c>
      <c r="F17" s="778">
        <f t="shared" si="2"/>
        <v>0</v>
      </c>
      <c r="G17" s="194"/>
      <c r="H17" s="440">
        <f t="shared" si="5"/>
        <v>49</v>
      </c>
      <c r="I17" s="509"/>
      <c r="J17" s="776">
        <v>0</v>
      </c>
      <c r="K17" s="777">
        <f t="shared" si="3"/>
        <v>0</v>
      </c>
      <c r="L17" s="776">
        <v>0</v>
      </c>
      <c r="M17" s="778">
        <f t="shared" si="4"/>
        <v>0</v>
      </c>
    </row>
    <row r="18" spans="1:13" x14ac:dyDescent="0.2">
      <c r="A18" s="440">
        <f t="shared" si="0"/>
        <v>14</v>
      </c>
      <c r="B18" s="509"/>
      <c r="C18" s="776">
        <v>0</v>
      </c>
      <c r="D18" s="777">
        <f t="shared" si="1"/>
        <v>0</v>
      </c>
      <c r="E18" s="776">
        <v>0</v>
      </c>
      <c r="F18" s="778">
        <f t="shared" si="2"/>
        <v>0</v>
      </c>
      <c r="G18" s="194"/>
      <c r="H18" s="440">
        <f t="shared" si="5"/>
        <v>50</v>
      </c>
      <c r="I18" s="509"/>
      <c r="J18" s="776">
        <v>0</v>
      </c>
      <c r="K18" s="777">
        <f t="shared" si="3"/>
        <v>0</v>
      </c>
      <c r="L18" s="776">
        <v>0</v>
      </c>
      <c r="M18" s="778">
        <f t="shared" si="4"/>
        <v>0</v>
      </c>
    </row>
    <row r="19" spans="1:13" x14ac:dyDescent="0.2">
      <c r="A19" s="440">
        <f t="shared" si="0"/>
        <v>15</v>
      </c>
      <c r="B19" s="509"/>
      <c r="C19" s="776">
        <v>0</v>
      </c>
      <c r="D19" s="777">
        <f t="shared" si="1"/>
        <v>0</v>
      </c>
      <c r="E19" s="776">
        <v>0</v>
      </c>
      <c r="F19" s="778">
        <f t="shared" si="2"/>
        <v>0</v>
      </c>
      <c r="G19" s="194"/>
      <c r="H19" s="440">
        <f t="shared" si="5"/>
        <v>51</v>
      </c>
      <c r="I19" s="509"/>
      <c r="J19" s="776">
        <v>0</v>
      </c>
      <c r="K19" s="777">
        <f t="shared" si="3"/>
        <v>0</v>
      </c>
      <c r="L19" s="776">
        <v>0</v>
      </c>
      <c r="M19" s="778">
        <f t="shared" si="4"/>
        <v>0</v>
      </c>
    </row>
    <row r="20" spans="1:13" x14ac:dyDescent="0.2">
      <c r="A20" s="440">
        <f t="shared" si="0"/>
        <v>16</v>
      </c>
      <c r="B20" s="509"/>
      <c r="C20" s="776">
        <v>0</v>
      </c>
      <c r="D20" s="777">
        <f t="shared" si="1"/>
        <v>0</v>
      </c>
      <c r="E20" s="776">
        <v>0</v>
      </c>
      <c r="F20" s="778">
        <f t="shared" si="2"/>
        <v>0</v>
      </c>
      <c r="G20" s="194"/>
      <c r="H20" s="440">
        <f t="shared" si="5"/>
        <v>52</v>
      </c>
      <c r="I20" s="509"/>
      <c r="J20" s="776">
        <v>0</v>
      </c>
      <c r="K20" s="777">
        <f t="shared" si="3"/>
        <v>0</v>
      </c>
      <c r="L20" s="776">
        <v>0</v>
      </c>
      <c r="M20" s="778">
        <f t="shared" si="4"/>
        <v>0</v>
      </c>
    </row>
    <row r="21" spans="1:13" x14ac:dyDescent="0.2">
      <c r="A21" s="440">
        <f t="shared" si="0"/>
        <v>17</v>
      </c>
      <c r="B21" s="509"/>
      <c r="C21" s="776">
        <v>0</v>
      </c>
      <c r="D21" s="777">
        <f t="shared" si="1"/>
        <v>0</v>
      </c>
      <c r="E21" s="776">
        <v>0</v>
      </c>
      <c r="F21" s="778">
        <f t="shared" si="2"/>
        <v>0</v>
      </c>
      <c r="G21" s="442"/>
      <c r="H21" s="440">
        <f t="shared" si="5"/>
        <v>53</v>
      </c>
      <c r="I21" s="509"/>
      <c r="J21" s="776">
        <v>0</v>
      </c>
      <c r="K21" s="777">
        <f t="shared" si="3"/>
        <v>0</v>
      </c>
      <c r="L21" s="776">
        <v>0</v>
      </c>
      <c r="M21" s="778">
        <f t="shared" si="4"/>
        <v>0</v>
      </c>
    </row>
    <row r="22" spans="1:13" x14ac:dyDescent="0.2">
      <c r="A22" s="440">
        <f t="shared" si="0"/>
        <v>18</v>
      </c>
      <c r="B22" s="509"/>
      <c r="C22" s="776">
        <v>0</v>
      </c>
      <c r="D22" s="777">
        <f t="shared" si="1"/>
        <v>0</v>
      </c>
      <c r="E22" s="776">
        <v>0</v>
      </c>
      <c r="F22" s="778">
        <f t="shared" si="2"/>
        <v>0</v>
      </c>
      <c r="G22" s="442"/>
      <c r="H22" s="440">
        <f t="shared" si="5"/>
        <v>54</v>
      </c>
      <c r="I22" s="509"/>
      <c r="J22" s="776">
        <v>0</v>
      </c>
      <c r="K22" s="777">
        <f t="shared" si="3"/>
        <v>0</v>
      </c>
      <c r="L22" s="776">
        <v>0</v>
      </c>
      <c r="M22" s="778">
        <f t="shared" si="4"/>
        <v>0</v>
      </c>
    </row>
    <row r="23" spans="1:13" x14ac:dyDescent="0.2">
      <c r="A23" s="440">
        <f t="shared" si="0"/>
        <v>19</v>
      </c>
      <c r="B23" s="509"/>
      <c r="C23" s="776">
        <v>0</v>
      </c>
      <c r="D23" s="777">
        <f t="shared" si="1"/>
        <v>0</v>
      </c>
      <c r="E23" s="776">
        <v>0</v>
      </c>
      <c r="F23" s="778">
        <f t="shared" si="2"/>
        <v>0</v>
      </c>
      <c r="G23" s="442"/>
      <c r="H23" s="440">
        <f t="shared" si="5"/>
        <v>55</v>
      </c>
      <c r="I23" s="509"/>
      <c r="J23" s="776">
        <v>0</v>
      </c>
      <c r="K23" s="777">
        <f t="shared" si="3"/>
        <v>0</v>
      </c>
      <c r="L23" s="776">
        <v>0</v>
      </c>
      <c r="M23" s="778">
        <f t="shared" si="4"/>
        <v>0</v>
      </c>
    </row>
    <row r="24" spans="1:13" x14ac:dyDescent="0.2">
      <c r="A24" s="440">
        <f t="shared" si="0"/>
        <v>20</v>
      </c>
      <c r="B24" s="509"/>
      <c r="C24" s="776">
        <v>0</v>
      </c>
      <c r="D24" s="777">
        <f t="shared" si="1"/>
        <v>0</v>
      </c>
      <c r="E24" s="776">
        <v>0</v>
      </c>
      <c r="F24" s="778">
        <f t="shared" si="2"/>
        <v>0</v>
      </c>
      <c r="G24" s="194"/>
      <c r="H24" s="440">
        <f t="shared" si="5"/>
        <v>56</v>
      </c>
      <c r="I24" s="509"/>
      <c r="J24" s="776">
        <v>0</v>
      </c>
      <c r="K24" s="777">
        <f t="shared" si="3"/>
        <v>0</v>
      </c>
      <c r="L24" s="776">
        <v>0</v>
      </c>
      <c r="M24" s="778">
        <f t="shared" si="4"/>
        <v>0</v>
      </c>
    </row>
    <row r="25" spans="1:13" x14ac:dyDescent="0.2">
      <c r="A25" s="440">
        <f t="shared" si="0"/>
        <v>21</v>
      </c>
      <c r="B25" s="509"/>
      <c r="C25" s="776">
        <v>0</v>
      </c>
      <c r="D25" s="777">
        <f t="shared" si="1"/>
        <v>0</v>
      </c>
      <c r="E25" s="776">
        <v>0</v>
      </c>
      <c r="F25" s="778">
        <f t="shared" si="2"/>
        <v>0</v>
      </c>
      <c r="G25" s="194"/>
      <c r="H25" s="440">
        <f t="shared" si="5"/>
        <v>57</v>
      </c>
      <c r="I25" s="509"/>
      <c r="J25" s="776">
        <v>0</v>
      </c>
      <c r="K25" s="777">
        <f t="shared" si="3"/>
        <v>0</v>
      </c>
      <c r="L25" s="776">
        <v>0</v>
      </c>
      <c r="M25" s="778">
        <f t="shared" si="4"/>
        <v>0</v>
      </c>
    </row>
    <row r="26" spans="1:13" x14ac:dyDescent="0.2">
      <c r="A26" s="440">
        <f t="shared" si="0"/>
        <v>22</v>
      </c>
      <c r="B26" s="509"/>
      <c r="C26" s="776">
        <v>0</v>
      </c>
      <c r="D26" s="777">
        <f t="shared" si="1"/>
        <v>0</v>
      </c>
      <c r="E26" s="776">
        <v>0</v>
      </c>
      <c r="F26" s="778">
        <f t="shared" si="2"/>
        <v>0</v>
      </c>
      <c r="G26" s="194"/>
      <c r="H26" s="440">
        <f t="shared" si="5"/>
        <v>58</v>
      </c>
      <c r="I26" s="509"/>
      <c r="J26" s="776">
        <v>0</v>
      </c>
      <c r="K26" s="777">
        <f t="shared" si="3"/>
        <v>0</v>
      </c>
      <c r="L26" s="776">
        <v>0</v>
      </c>
      <c r="M26" s="778">
        <f t="shared" si="4"/>
        <v>0</v>
      </c>
    </row>
    <row r="27" spans="1:13" x14ac:dyDescent="0.2">
      <c r="A27" s="440">
        <f t="shared" si="0"/>
        <v>23</v>
      </c>
      <c r="B27" s="509"/>
      <c r="C27" s="776">
        <v>0</v>
      </c>
      <c r="D27" s="777">
        <f t="shared" si="1"/>
        <v>0</v>
      </c>
      <c r="E27" s="776">
        <v>0</v>
      </c>
      <c r="F27" s="778">
        <f t="shared" si="2"/>
        <v>0</v>
      </c>
      <c r="G27" s="194"/>
      <c r="H27" s="440">
        <f t="shared" si="5"/>
        <v>59</v>
      </c>
      <c r="I27" s="509"/>
      <c r="J27" s="776">
        <v>0</v>
      </c>
      <c r="K27" s="777">
        <f t="shared" si="3"/>
        <v>0</v>
      </c>
      <c r="L27" s="776">
        <v>0</v>
      </c>
      <c r="M27" s="778">
        <f t="shared" si="4"/>
        <v>0</v>
      </c>
    </row>
    <row r="28" spans="1:13" x14ac:dyDescent="0.2">
      <c r="A28" s="440">
        <f t="shared" si="0"/>
        <v>24</v>
      </c>
      <c r="B28" s="509"/>
      <c r="C28" s="776">
        <v>0</v>
      </c>
      <c r="D28" s="777">
        <f t="shared" si="1"/>
        <v>0</v>
      </c>
      <c r="E28" s="776">
        <v>0</v>
      </c>
      <c r="F28" s="778">
        <f t="shared" si="2"/>
        <v>0</v>
      </c>
      <c r="G28" s="194"/>
      <c r="H28" s="440">
        <f t="shared" si="5"/>
        <v>60</v>
      </c>
      <c r="I28" s="509"/>
      <c r="J28" s="776">
        <v>0</v>
      </c>
      <c r="K28" s="777">
        <f t="shared" si="3"/>
        <v>0</v>
      </c>
      <c r="L28" s="776">
        <v>0</v>
      </c>
      <c r="M28" s="778">
        <f t="shared" si="4"/>
        <v>0</v>
      </c>
    </row>
    <row r="29" spans="1:13" x14ac:dyDescent="0.2">
      <c r="A29" s="440">
        <f t="shared" si="0"/>
        <v>25</v>
      </c>
      <c r="B29" s="509"/>
      <c r="C29" s="776">
        <v>0</v>
      </c>
      <c r="D29" s="777">
        <f t="shared" si="1"/>
        <v>0</v>
      </c>
      <c r="E29" s="776">
        <v>0</v>
      </c>
      <c r="F29" s="778">
        <f t="shared" si="2"/>
        <v>0</v>
      </c>
      <c r="G29" s="194"/>
      <c r="H29" s="440">
        <f t="shared" si="5"/>
        <v>61</v>
      </c>
      <c r="I29" s="509"/>
      <c r="J29" s="776">
        <v>0</v>
      </c>
      <c r="K29" s="777">
        <f t="shared" si="3"/>
        <v>0</v>
      </c>
      <c r="L29" s="776">
        <v>0</v>
      </c>
      <c r="M29" s="778">
        <f t="shared" si="4"/>
        <v>0</v>
      </c>
    </row>
    <row r="30" spans="1:13" x14ac:dyDescent="0.2">
      <c r="A30" s="440">
        <f t="shared" si="0"/>
        <v>26</v>
      </c>
      <c r="B30" s="509"/>
      <c r="C30" s="776">
        <v>0</v>
      </c>
      <c r="D30" s="777">
        <f t="shared" si="1"/>
        <v>0</v>
      </c>
      <c r="E30" s="776">
        <v>0</v>
      </c>
      <c r="F30" s="778">
        <f t="shared" si="2"/>
        <v>0</v>
      </c>
      <c r="G30" s="194"/>
      <c r="H30" s="440">
        <f t="shared" si="5"/>
        <v>62</v>
      </c>
      <c r="I30" s="509"/>
      <c r="J30" s="776">
        <v>0</v>
      </c>
      <c r="K30" s="777">
        <f t="shared" si="3"/>
        <v>0</v>
      </c>
      <c r="L30" s="776">
        <v>0</v>
      </c>
      <c r="M30" s="778">
        <f t="shared" si="4"/>
        <v>0</v>
      </c>
    </row>
    <row r="31" spans="1:13" x14ac:dyDescent="0.2">
      <c r="A31" s="440">
        <f t="shared" si="0"/>
        <v>27</v>
      </c>
      <c r="B31" s="509"/>
      <c r="C31" s="776">
        <v>0</v>
      </c>
      <c r="D31" s="777">
        <f t="shared" si="1"/>
        <v>0</v>
      </c>
      <c r="E31" s="776">
        <v>0</v>
      </c>
      <c r="F31" s="778">
        <f t="shared" si="2"/>
        <v>0</v>
      </c>
      <c r="G31" s="194"/>
      <c r="H31" s="440">
        <f t="shared" si="5"/>
        <v>63</v>
      </c>
      <c r="I31" s="509"/>
      <c r="J31" s="776">
        <v>0</v>
      </c>
      <c r="K31" s="777">
        <f t="shared" si="3"/>
        <v>0</v>
      </c>
      <c r="L31" s="776">
        <v>0</v>
      </c>
      <c r="M31" s="778">
        <f t="shared" si="4"/>
        <v>0</v>
      </c>
    </row>
    <row r="32" spans="1:13" x14ac:dyDescent="0.2">
      <c r="A32" s="440">
        <f t="shared" si="0"/>
        <v>28</v>
      </c>
      <c r="B32" s="509"/>
      <c r="C32" s="776">
        <v>0</v>
      </c>
      <c r="D32" s="777">
        <f t="shared" si="1"/>
        <v>0</v>
      </c>
      <c r="E32" s="776">
        <v>0</v>
      </c>
      <c r="F32" s="778">
        <f t="shared" si="2"/>
        <v>0</v>
      </c>
      <c r="G32" s="194"/>
      <c r="H32" s="440">
        <f t="shared" si="5"/>
        <v>64</v>
      </c>
      <c r="I32" s="509"/>
      <c r="J32" s="776">
        <v>0</v>
      </c>
      <c r="K32" s="777">
        <f t="shared" si="3"/>
        <v>0</v>
      </c>
      <c r="L32" s="776">
        <v>0</v>
      </c>
      <c r="M32" s="778">
        <f t="shared" si="4"/>
        <v>0</v>
      </c>
    </row>
    <row r="33" spans="1:13" x14ac:dyDescent="0.2">
      <c r="A33" s="440">
        <f t="shared" si="0"/>
        <v>29</v>
      </c>
      <c r="B33" s="509"/>
      <c r="C33" s="776">
        <v>0</v>
      </c>
      <c r="D33" s="777">
        <f t="shared" si="1"/>
        <v>0</v>
      </c>
      <c r="E33" s="776">
        <v>0</v>
      </c>
      <c r="F33" s="778">
        <f t="shared" si="2"/>
        <v>0</v>
      </c>
      <c r="G33" s="194"/>
      <c r="H33" s="440">
        <f t="shared" si="5"/>
        <v>65</v>
      </c>
      <c r="I33" s="509"/>
      <c r="J33" s="776">
        <v>0</v>
      </c>
      <c r="K33" s="777">
        <f t="shared" si="3"/>
        <v>0</v>
      </c>
      <c r="L33" s="776">
        <v>0</v>
      </c>
      <c r="M33" s="778">
        <f t="shared" si="4"/>
        <v>0</v>
      </c>
    </row>
    <row r="34" spans="1:13" x14ac:dyDescent="0.2">
      <c r="A34" s="440">
        <f t="shared" si="0"/>
        <v>30</v>
      </c>
      <c r="B34" s="509"/>
      <c r="C34" s="776">
        <v>0</v>
      </c>
      <c r="D34" s="777">
        <f t="shared" si="1"/>
        <v>0</v>
      </c>
      <c r="E34" s="776">
        <v>0</v>
      </c>
      <c r="F34" s="778">
        <f t="shared" si="2"/>
        <v>0</v>
      </c>
      <c r="G34" s="194"/>
      <c r="H34" s="440">
        <f t="shared" si="5"/>
        <v>66</v>
      </c>
      <c r="I34" s="509"/>
      <c r="J34" s="776">
        <v>0</v>
      </c>
      <c r="K34" s="777">
        <f t="shared" si="3"/>
        <v>0</v>
      </c>
      <c r="L34" s="776">
        <v>0</v>
      </c>
      <c r="M34" s="778">
        <f t="shared" si="4"/>
        <v>0</v>
      </c>
    </row>
    <row r="35" spans="1:13" x14ac:dyDescent="0.2">
      <c r="A35" s="440">
        <f t="shared" si="0"/>
        <v>31</v>
      </c>
      <c r="B35" s="509"/>
      <c r="C35" s="776">
        <v>0</v>
      </c>
      <c r="D35" s="777">
        <f t="shared" si="1"/>
        <v>0</v>
      </c>
      <c r="E35" s="776">
        <v>0</v>
      </c>
      <c r="F35" s="778">
        <f t="shared" si="2"/>
        <v>0</v>
      </c>
      <c r="G35" s="194"/>
      <c r="H35" s="440">
        <f t="shared" si="5"/>
        <v>67</v>
      </c>
      <c r="I35" s="509"/>
      <c r="J35" s="776">
        <v>0</v>
      </c>
      <c r="K35" s="777">
        <f t="shared" si="3"/>
        <v>0</v>
      </c>
      <c r="L35" s="776">
        <v>0</v>
      </c>
      <c r="M35" s="778">
        <f t="shared" si="4"/>
        <v>0</v>
      </c>
    </row>
    <row r="36" spans="1:13" x14ac:dyDescent="0.2">
      <c r="A36" s="440">
        <f t="shared" si="0"/>
        <v>32</v>
      </c>
      <c r="B36" s="509"/>
      <c r="C36" s="776">
        <v>0</v>
      </c>
      <c r="D36" s="777">
        <f t="shared" si="1"/>
        <v>0</v>
      </c>
      <c r="E36" s="776">
        <v>0</v>
      </c>
      <c r="F36" s="778">
        <f t="shared" si="2"/>
        <v>0</v>
      </c>
      <c r="G36" s="194"/>
      <c r="H36" s="440">
        <f t="shared" si="5"/>
        <v>68</v>
      </c>
      <c r="I36" s="509"/>
      <c r="J36" s="776">
        <v>0</v>
      </c>
      <c r="K36" s="777">
        <f t="shared" si="3"/>
        <v>0</v>
      </c>
      <c r="L36" s="776">
        <v>0</v>
      </c>
      <c r="M36" s="778">
        <f t="shared" si="4"/>
        <v>0</v>
      </c>
    </row>
    <row r="37" spans="1:13" x14ac:dyDescent="0.2">
      <c r="A37" s="440">
        <f t="shared" si="0"/>
        <v>33</v>
      </c>
      <c r="B37" s="509"/>
      <c r="C37" s="776">
        <v>0</v>
      </c>
      <c r="D37" s="777">
        <f t="shared" si="1"/>
        <v>0</v>
      </c>
      <c r="E37" s="776">
        <v>0</v>
      </c>
      <c r="F37" s="778">
        <f t="shared" si="2"/>
        <v>0</v>
      </c>
      <c r="G37" s="194"/>
      <c r="H37" s="440">
        <f t="shared" si="5"/>
        <v>69</v>
      </c>
      <c r="I37" s="509"/>
      <c r="J37" s="776">
        <v>0</v>
      </c>
      <c r="K37" s="777">
        <f t="shared" si="3"/>
        <v>0</v>
      </c>
      <c r="L37" s="776">
        <v>0</v>
      </c>
      <c r="M37" s="778">
        <f t="shared" si="4"/>
        <v>0</v>
      </c>
    </row>
    <row r="38" spans="1:13" x14ac:dyDescent="0.2">
      <c r="A38" s="440">
        <f t="shared" si="0"/>
        <v>34</v>
      </c>
      <c r="B38" s="509"/>
      <c r="C38" s="776">
        <v>0</v>
      </c>
      <c r="D38" s="777">
        <f t="shared" si="1"/>
        <v>0</v>
      </c>
      <c r="E38" s="776">
        <v>0</v>
      </c>
      <c r="F38" s="778">
        <f t="shared" si="2"/>
        <v>0</v>
      </c>
      <c r="G38" s="194"/>
      <c r="H38" s="440">
        <f t="shared" si="5"/>
        <v>70</v>
      </c>
      <c r="I38" s="509"/>
      <c r="J38" s="776">
        <v>0</v>
      </c>
      <c r="K38" s="777">
        <f t="shared" si="3"/>
        <v>0</v>
      </c>
      <c r="L38" s="776">
        <v>0</v>
      </c>
      <c r="M38" s="778">
        <f t="shared" si="4"/>
        <v>0</v>
      </c>
    </row>
    <row r="39" spans="1:13" x14ac:dyDescent="0.2">
      <c r="A39" s="440">
        <f t="shared" si="0"/>
        <v>35</v>
      </c>
      <c r="B39" s="509"/>
      <c r="C39" s="776">
        <v>0</v>
      </c>
      <c r="D39" s="777">
        <f t="shared" si="1"/>
        <v>0</v>
      </c>
      <c r="E39" s="776">
        <v>0</v>
      </c>
      <c r="F39" s="778">
        <f t="shared" si="2"/>
        <v>0</v>
      </c>
      <c r="G39" s="194"/>
      <c r="H39" s="440">
        <f t="shared" si="5"/>
        <v>71</v>
      </c>
      <c r="I39" s="509"/>
      <c r="J39" s="776">
        <v>0</v>
      </c>
      <c r="K39" s="777">
        <f t="shared" si="3"/>
        <v>0</v>
      </c>
      <c r="L39" s="776">
        <v>0</v>
      </c>
      <c r="M39" s="778">
        <f t="shared" si="4"/>
        <v>0</v>
      </c>
    </row>
    <row r="40" spans="1:13" x14ac:dyDescent="0.2">
      <c r="A40" s="440">
        <f t="shared" si="0"/>
        <v>36</v>
      </c>
      <c r="B40" s="509"/>
      <c r="C40" s="776">
        <v>0</v>
      </c>
      <c r="D40" s="777">
        <f t="shared" si="1"/>
        <v>0</v>
      </c>
      <c r="E40" s="776">
        <v>0</v>
      </c>
      <c r="F40" s="778">
        <f t="shared" si="2"/>
        <v>0</v>
      </c>
      <c r="G40" s="194"/>
      <c r="H40" s="440">
        <f t="shared" si="5"/>
        <v>72</v>
      </c>
      <c r="I40" s="509"/>
      <c r="J40" s="776">
        <v>0</v>
      </c>
      <c r="K40" s="777">
        <f t="shared" si="3"/>
        <v>0</v>
      </c>
      <c r="L40" s="776">
        <v>0</v>
      </c>
      <c r="M40" s="778">
        <f t="shared" si="4"/>
        <v>0</v>
      </c>
    </row>
    <row r="41" spans="1:13" ht="15.75" thickBot="1" x14ac:dyDescent="0.25">
      <c r="A41" s="440">
        <f t="shared" si="0"/>
        <v>37</v>
      </c>
      <c r="B41" s="509"/>
      <c r="C41" s="776">
        <v>0</v>
      </c>
      <c r="D41" s="777">
        <f t="shared" si="1"/>
        <v>0</v>
      </c>
      <c r="E41" s="776">
        <v>0</v>
      </c>
      <c r="F41" s="778">
        <f t="shared" si="2"/>
        <v>0</v>
      </c>
      <c r="G41" s="194"/>
      <c r="H41" s="440">
        <f t="shared" si="5"/>
        <v>73</v>
      </c>
      <c r="I41" s="509"/>
      <c r="J41" s="776">
        <v>0</v>
      </c>
      <c r="K41" s="777">
        <f t="shared" si="3"/>
        <v>0</v>
      </c>
      <c r="L41" s="776">
        <v>0</v>
      </c>
      <c r="M41" s="778">
        <f t="shared" si="4"/>
        <v>0</v>
      </c>
    </row>
    <row r="42" spans="1:13" ht="16.5" thickTop="1" thickBot="1" x14ac:dyDescent="0.25">
      <c r="A42" s="443" t="s">
        <v>7</v>
      </c>
      <c r="B42" s="506"/>
      <c r="C42" s="779">
        <f>SUM(C5:C41)</f>
        <v>0</v>
      </c>
      <c r="D42" s="779">
        <f>SUM(D5:D41)</f>
        <v>0</v>
      </c>
      <c r="E42" s="779">
        <f>SUM(E5:E41)</f>
        <v>0</v>
      </c>
      <c r="F42" s="780">
        <f>SUM(F5:F41)</f>
        <v>0</v>
      </c>
      <c r="G42" s="227"/>
      <c r="H42" s="443" t="s">
        <v>7</v>
      </c>
      <c r="I42" s="506"/>
      <c r="J42" s="779">
        <f>SUM(J5:J41)</f>
        <v>0</v>
      </c>
      <c r="K42" s="779">
        <f>SUM(K5:K41)</f>
        <v>0</v>
      </c>
      <c r="L42" s="779">
        <f>SUM(L5:L41)</f>
        <v>0</v>
      </c>
      <c r="M42" s="780">
        <f>SUM(M5:M41)</f>
        <v>0</v>
      </c>
    </row>
    <row r="43" spans="1:13" ht="15.75" thickTop="1" x14ac:dyDescent="0.2"/>
  </sheetData>
  <mergeCells count="2">
    <mergeCell ref="A2:C2"/>
    <mergeCell ref="H2:J2"/>
  </mergeCells>
  <phoneticPr fontId="44" type="noConversion"/>
  <printOptions horizontalCentered="1"/>
  <pageMargins left="0.55118110236220474" right="0.55118110236220474" top="0.78" bottom="0.63" header="0.51181102362204722" footer="0.51181102362204722"/>
  <pageSetup paperSize="9" scale="70" orientation="landscape" horizontalDpi="300" verticalDpi="300" r:id="rId1"/>
  <headerFooter alignWithMargins="0">
    <oddFooter>&amp;L&amp;8&amp;F (Rev 1 of 310805)&amp;C&amp;8&amp;A&amp;R&amp;8PRINT DATE: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3"/>
  </sheetPr>
  <dimension ref="A1:I62"/>
  <sheetViews>
    <sheetView zoomScaleNormal="100" zoomScaleSheetLayoutView="75" workbookViewId="0">
      <selection activeCell="G11" sqref="G11"/>
    </sheetView>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9" customWidth="1"/>
    <col min="7" max="7" width="7.44140625" customWidth="1"/>
    <col min="8" max="8" width="13.5546875" customWidth="1"/>
    <col min="9" max="9" width="9" customWidth="1"/>
    <col min="10" max="10" width="17.21875" bestFit="1" customWidth="1"/>
  </cols>
  <sheetData>
    <row r="1" spans="1:9" ht="18.75" thickTop="1" x14ac:dyDescent="0.2">
      <c r="A1" s="821" t="s">
        <v>51</v>
      </c>
      <c r="B1" s="309"/>
      <c r="C1" s="309"/>
      <c r="D1" s="309"/>
      <c r="E1" s="309"/>
      <c r="F1" s="309"/>
      <c r="G1" s="309"/>
      <c r="H1" s="309"/>
      <c r="I1" s="310"/>
    </row>
    <row r="2" spans="1:9" ht="15.75" x14ac:dyDescent="0.2">
      <c r="A2" s="382" t="s">
        <v>256</v>
      </c>
      <c r="B2" s="190"/>
      <c r="C2" s="190"/>
      <c r="D2" s="190"/>
      <c r="E2" s="190"/>
      <c r="F2" s="502" t="s">
        <v>259</v>
      </c>
      <c r="G2" s="190"/>
      <c r="H2" s="190"/>
      <c r="I2" s="127"/>
    </row>
    <row r="3" spans="1:9" ht="15.75" thickBot="1" x14ac:dyDescent="0.25">
      <c r="A3" s="1397" t="s">
        <v>36</v>
      </c>
      <c r="B3" s="1398"/>
      <c r="C3" s="824">
        <f>'Input Data'!$D$21</f>
        <v>0</v>
      </c>
      <c r="D3" s="348" t="s">
        <v>191</v>
      </c>
      <c r="E3" s="820">
        <f>'Input Data'!$D$6</f>
        <v>0</v>
      </c>
      <c r="F3" s="312"/>
      <c r="G3" s="190"/>
      <c r="H3" s="190"/>
      <c r="I3" s="127"/>
    </row>
    <row r="4" spans="1:9" ht="16.5" thickTop="1" thickBot="1" x14ac:dyDescent="0.25">
      <c r="A4" s="414"/>
      <c r="B4" s="313"/>
      <c r="C4" s="312"/>
      <c r="D4" s="314"/>
      <c r="E4" s="314"/>
      <c r="F4" s="314"/>
      <c r="G4" s="315"/>
      <c r="H4" s="315"/>
      <c r="I4" s="386"/>
    </row>
    <row r="5" spans="1:9" ht="15.75" thickTop="1" x14ac:dyDescent="0.2">
      <c r="A5" s="308" t="s">
        <v>52</v>
      </c>
      <c r="B5" s="316"/>
      <c r="C5" s="316"/>
      <c r="D5" s="316"/>
      <c r="E5" s="316"/>
      <c r="F5" s="316"/>
      <c r="G5" s="316"/>
      <c r="H5" s="316"/>
      <c r="I5" s="399"/>
    </row>
    <row r="6" spans="1:9" ht="30" x14ac:dyDescent="0.2">
      <c r="A6" s="629" t="s">
        <v>53</v>
      </c>
      <c r="B6" s="630" t="s">
        <v>46</v>
      </c>
      <c r="C6" s="630" t="s">
        <v>29</v>
      </c>
      <c r="D6" s="630" t="s">
        <v>54</v>
      </c>
      <c r="E6" s="630" t="s">
        <v>55</v>
      </c>
      <c r="F6" s="630" t="s">
        <v>260</v>
      </c>
      <c r="G6" s="630" t="s">
        <v>56</v>
      </c>
      <c r="H6" s="630" t="s">
        <v>5</v>
      </c>
      <c r="I6" s="631" t="s">
        <v>49</v>
      </c>
    </row>
    <row r="7" spans="1:9" x14ac:dyDescent="0.2">
      <c r="A7" s="407"/>
      <c r="B7" s="319"/>
      <c r="C7" s="319"/>
      <c r="D7" s="319"/>
      <c r="E7" s="319"/>
      <c r="F7" s="319"/>
      <c r="G7" s="503">
        <f>IF('Input Data'!$H$37&lt;'Input Data'!$H$30,F7,F7-2)</f>
        <v>0</v>
      </c>
      <c r="H7" s="357"/>
      <c r="I7" s="401">
        <f t="shared" ref="I7:I16" si="0">G7*H7</f>
        <v>0</v>
      </c>
    </row>
    <row r="8" spans="1:9" x14ac:dyDescent="0.2">
      <c r="A8" s="408"/>
      <c r="B8" s="321"/>
      <c r="C8" s="321"/>
      <c r="D8" s="321"/>
      <c r="E8" s="321"/>
      <c r="F8" s="321"/>
      <c r="G8" s="503">
        <f>IF('Input Data'!$H$37&lt;'Input Data'!$H$30,F8,F8-2)</f>
        <v>0</v>
      </c>
      <c r="H8" s="1167"/>
      <c r="I8" s="393">
        <f t="shared" si="0"/>
        <v>0</v>
      </c>
    </row>
    <row r="9" spans="1:9" x14ac:dyDescent="0.2">
      <c r="A9" s="408"/>
      <c r="B9" s="321"/>
      <c r="C9" s="321"/>
      <c r="D9" s="321"/>
      <c r="E9" s="321"/>
      <c r="F9" s="321"/>
      <c r="G9" s="503">
        <f>IF('Input Data'!$H$37&lt;'Input Data'!$H$30,F9,F9-2)</f>
        <v>0</v>
      </c>
      <c r="H9" s="1167"/>
      <c r="I9" s="393">
        <f t="shared" si="0"/>
        <v>0</v>
      </c>
    </row>
    <row r="10" spans="1:9" x14ac:dyDescent="0.2">
      <c r="A10" s="408"/>
      <c r="B10" s="321"/>
      <c r="C10" s="321"/>
      <c r="D10" s="321"/>
      <c r="E10" s="321"/>
      <c r="F10" s="321"/>
      <c r="G10" s="503">
        <f>IF('Input Data'!$H$37&lt;'Input Data'!$H$30,F10,F10-2)</f>
        <v>0</v>
      </c>
      <c r="H10" s="1167"/>
      <c r="I10" s="393">
        <f t="shared" si="0"/>
        <v>0</v>
      </c>
    </row>
    <row r="11" spans="1:9" x14ac:dyDescent="0.2">
      <c r="A11" s="408"/>
      <c r="B11" s="321"/>
      <c r="C11" s="321"/>
      <c r="D11" s="321"/>
      <c r="E11" s="321"/>
      <c r="F11" s="321"/>
      <c r="G11" s="503">
        <f>IF('Input Data'!$H$37&lt;'Input Data'!$H$30,F11,F11-2)</f>
        <v>0</v>
      </c>
      <c r="H11" s="1167"/>
      <c r="I11" s="393">
        <f t="shared" si="0"/>
        <v>0</v>
      </c>
    </row>
    <row r="12" spans="1:9" x14ac:dyDescent="0.2">
      <c r="A12" s="408"/>
      <c r="B12" s="321"/>
      <c r="C12" s="321"/>
      <c r="D12" s="321"/>
      <c r="E12" s="321"/>
      <c r="F12" s="321"/>
      <c r="G12" s="503">
        <f>IF('Input Data'!$H$37&lt;'Input Data'!$H$30,F12,F12-2)</f>
        <v>0</v>
      </c>
      <c r="H12" s="1167"/>
      <c r="I12" s="393">
        <f t="shared" si="0"/>
        <v>0</v>
      </c>
    </row>
    <row r="13" spans="1:9" x14ac:dyDescent="0.2">
      <c r="A13" s="408"/>
      <c r="B13" s="321"/>
      <c r="C13" s="321"/>
      <c r="D13" s="321"/>
      <c r="E13" s="321"/>
      <c r="F13" s="321"/>
      <c r="G13" s="503">
        <f>IF('Input Data'!$H$37&lt;'Input Data'!$H$30,F13,F13-2)</f>
        <v>0</v>
      </c>
      <c r="H13" s="1167"/>
      <c r="I13" s="393">
        <f t="shared" si="0"/>
        <v>0</v>
      </c>
    </row>
    <row r="14" spans="1:9" x14ac:dyDescent="0.2">
      <c r="A14" s="408"/>
      <c r="B14" s="321"/>
      <c r="C14" s="321"/>
      <c r="D14" s="321"/>
      <c r="E14" s="321"/>
      <c r="F14" s="321"/>
      <c r="G14" s="503">
        <f>IF('Input Data'!$H$37&lt;'Input Data'!$H$30,F14,F14-2)</f>
        <v>0</v>
      </c>
      <c r="H14" s="1167"/>
      <c r="I14" s="393">
        <f t="shared" si="0"/>
        <v>0</v>
      </c>
    </row>
    <row r="15" spans="1:9" x14ac:dyDescent="0.2">
      <c r="A15" s="408"/>
      <c r="B15" s="321"/>
      <c r="C15" s="321"/>
      <c r="D15" s="321"/>
      <c r="E15" s="321"/>
      <c r="F15" s="321"/>
      <c r="G15" s="503">
        <f>IF('Input Data'!$H$37&lt;'Input Data'!$H$30,F15,F15-2)</f>
        <v>0</v>
      </c>
      <c r="H15" s="1167"/>
      <c r="I15" s="393">
        <f t="shared" si="0"/>
        <v>0</v>
      </c>
    </row>
    <row r="16" spans="1:9" ht="15.75" thickBot="1" x14ac:dyDescent="0.25">
      <c r="A16" s="409"/>
      <c r="B16" s="323"/>
      <c r="C16" s="323"/>
      <c r="D16" s="323"/>
      <c r="E16" s="323"/>
      <c r="F16" s="323"/>
      <c r="G16" s="503">
        <f>IF('Input Data'!$H$37&lt;'Input Data'!$H$30,F16,F16-2)</f>
        <v>0</v>
      </c>
      <c r="H16" s="1168"/>
      <c r="I16" s="395">
        <f t="shared" si="0"/>
        <v>0</v>
      </c>
    </row>
    <row r="17" spans="1:9" x14ac:dyDescent="0.2">
      <c r="A17" s="396"/>
      <c r="B17" s="325"/>
      <c r="C17" s="325"/>
      <c r="D17" s="325"/>
      <c r="E17" s="325"/>
      <c r="F17" s="325"/>
      <c r="G17" s="325"/>
      <c r="H17" s="1170" t="s">
        <v>253</v>
      </c>
      <c r="I17" s="397">
        <f>SUM(I7:I16)</f>
        <v>0</v>
      </c>
    </row>
    <row r="18" spans="1:9" ht="15.75" thickBot="1" x14ac:dyDescent="0.25">
      <c r="A18" s="416"/>
      <c r="B18" s="413"/>
      <c r="C18" s="413"/>
      <c r="D18" s="413"/>
      <c r="E18" s="413"/>
      <c r="F18" s="413"/>
      <c r="G18" s="413"/>
      <c r="H18" s="413"/>
      <c r="I18" s="417"/>
    </row>
    <row r="19" spans="1:9" ht="15.75" thickTop="1" x14ac:dyDescent="0.2">
      <c r="A19" s="412" t="s">
        <v>57</v>
      </c>
      <c r="B19" s="378"/>
      <c r="C19" s="378"/>
      <c r="D19" s="378"/>
      <c r="E19" s="378"/>
      <c r="F19" s="378"/>
      <c r="G19" s="378"/>
      <c r="H19" s="378"/>
      <c r="I19" s="418"/>
    </row>
    <row r="20" spans="1:9" x14ac:dyDescent="0.2">
      <c r="A20" s="339" t="s">
        <v>58</v>
      </c>
      <c r="B20" s="328" t="s">
        <v>59</v>
      </c>
      <c r="C20" s="328"/>
      <c r="D20" s="328"/>
      <c r="E20" s="190"/>
      <c r="F20" s="190"/>
      <c r="G20" s="328" t="s">
        <v>60</v>
      </c>
      <c r="H20" s="190"/>
      <c r="I20" s="419"/>
    </row>
    <row r="21" spans="1:9" x14ac:dyDescent="0.2">
      <c r="A21" s="339" t="s">
        <v>42</v>
      </c>
      <c r="B21" s="328" t="s">
        <v>59</v>
      </c>
      <c r="C21" s="329"/>
      <c r="D21" s="329"/>
      <c r="E21" s="330"/>
      <c r="F21" s="190"/>
      <c r="G21" s="328" t="s">
        <v>60</v>
      </c>
      <c r="H21" s="330"/>
      <c r="I21" s="420"/>
    </row>
    <row r="22" spans="1:9" x14ac:dyDescent="0.2">
      <c r="A22" s="339" t="s">
        <v>44</v>
      </c>
      <c r="B22" s="328" t="s">
        <v>59</v>
      </c>
      <c r="C22" s="328"/>
      <c r="D22" s="328"/>
      <c r="E22" s="190"/>
      <c r="F22" s="190"/>
      <c r="G22" s="328" t="s">
        <v>60</v>
      </c>
      <c r="H22" s="190"/>
      <c r="I22" s="419"/>
    </row>
    <row r="23" spans="1:9" ht="45" x14ac:dyDescent="0.2">
      <c r="A23" s="629" t="s">
        <v>4</v>
      </c>
      <c r="B23" s="630" t="s">
        <v>46</v>
      </c>
      <c r="C23" s="630" t="s">
        <v>29</v>
      </c>
      <c r="D23" s="630" t="s">
        <v>61</v>
      </c>
      <c r="E23" s="630" t="s">
        <v>62</v>
      </c>
      <c r="F23" s="630" t="s">
        <v>331</v>
      </c>
      <c r="G23" s="630" t="s">
        <v>63</v>
      </c>
      <c r="H23" s="630" t="s">
        <v>5</v>
      </c>
      <c r="I23" s="632" t="s">
        <v>49</v>
      </c>
    </row>
    <row r="24" spans="1:9" x14ac:dyDescent="0.2">
      <c r="A24" s="407"/>
      <c r="B24" s="319"/>
      <c r="C24" s="319"/>
      <c r="D24" s="319"/>
      <c r="E24" s="319"/>
      <c r="F24" s="319"/>
      <c r="G24" s="319"/>
      <c r="H24" s="357"/>
      <c r="I24" s="401">
        <f>G24*H24+F24</f>
        <v>0</v>
      </c>
    </row>
    <row r="25" spans="1:9" x14ac:dyDescent="0.2">
      <c r="A25" s="408"/>
      <c r="B25" s="321"/>
      <c r="C25" s="321"/>
      <c r="D25" s="321"/>
      <c r="E25" s="321"/>
      <c r="F25" s="321"/>
      <c r="G25" s="321"/>
      <c r="H25" s="1167"/>
      <c r="I25" s="401">
        <f t="shared" ref="I25:I33" si="1">G25*H25+F25</f>
        <v>0</v>
      </c>
    </row>
    <row r="26" spans="1:9" x14ac:dyDescent="0.2">
      <c r="A26" s="408"/>
      <c r="B26" s="321"/>
      <c r="C26" s="321"/>
      <c r="D26" s="321"/>
      <c r="E26" s="321"/>
      <c r="F26" s="321"/>
      <c r="G26" s="321"/>
      <c r="H26" s="1167"/>
      <c r="I26" s="401">
        <f t="shared" si="1"/>
        <v>0</v>
      </c>
    </row>
    <row r="27" spans="1:9" x14ac:dyDescent="0.2">
      <c r="A27" s="408"/>
      <c r="B27" s="321"/>
      <c r="C27" s="321"/>
      <c r="D27" s="321"/>
      <c r="E27" s="321"/>
      <c r="F27" s="321"/>
      <c r="G27" s="321"/>
      <c r="H27" s="1167"/>
      <c r="I27" s="401">
        <f t="shared" si="1"/>
        <v>0</v>
      </c>
    </row>
    <row r="28" spans="1:9" x14ac:dyDescent="0.2">
      <c r="A28" s="408"/>
      <c r="B28" s="321"/>
      <c r="C28" s="321"/>
      <c r="D28" s="321"/>
      <c r="E28" s="321"/>
      <c r="F28" s="321"/>
      <c r="G28" s="321"/>
      <c r="H28" s="1167"/>
      <c r="I28" s="401">
        <f t="shared" si="1"/>
        <v>0</v>
      </c>
    </row>
    <row r="29" spans="1:9" x14ac:dyDescent="0.2">
      <c r="A29" s="408"/>
      <c r="B29" s="321"/>
      <c r="C29" s="321"/>
      <c r="D29" s="321"/>
      <c r="E29" s="321"/>
      <c r="F29" s="321"/>
      <c r="G29" s="321"/>
      <c r="H29" s="1167"/>
      <c r="I29" s="401">
        <f t="shared" si="1"/>
        <v>0</v>
      </c>
    </row>
    <row r="30" spans="1:9" ht="15.75" customHeight="1" x14ac:dyDescent="0.2">
      <c r="A30" s="408"/>
      <c r="B30" s="321"/>
      <c r="C30" s="321"/>
      <c r="D30" s="321"/>
      <c r="E30" s="321"/>
      <c r="F30" s="321"/>
      <c r="G30" s="321"/>
      <c r="H30" s="1167"/>
      <c r="I30" s="401">
        <f t="shared" si="1"/>
        <v>0</v>
      </c>
    </row>
    <row r="31" spans="1:9" x14ac:dyDescent="0.2">
      <c r="A31" s="408"/>
      <c r="B31" s="321"/>
      <c r="C31" s="321"/>
      <c r="D31" s="321"/>
      <c r="E31" s="321"/>
      <c r="F31" s="321"/>
      <c r="G31" s="321"/>
      <c r="H31" s="1167"/>
      <c r="I31" s="401">
        <f t="shared" si="1"/>
        <v>0</v>
      </c>
    </row>
    <row r="32" spans="1:9" x14ac:dyDescent="0.2">
      <c r="A32" s="408"/>
      <c r="B32" s="321"/>
      <c r="C32" s="321"/>
      <c r="D32" s="321"/>
      <c r="E32" s="321"/>
      <c r="F32" s="321"/>
      <c r="G32" s="321"/>
      <c r="H32" s="1167"/>
      <c r="I32" s="401">
        <f t="shared" si="1"/>
        <v>0</v>
      </c>
    </row>
    <row r="33" spans="1:9" x14ac:dyDescent="0.2">
      <c r="A33" s="409"/>
      <c r="B33" s="323"/>
      <c r="C33" s="323"/>
      <c r="D33" s="323"/>
      <c r="E33" s="323"/>
      <c r="F33" s="323"/>
      <c r="G33" s="323"/>
      <c r="H33" s="1168"/>
      <c r="I33" s="1169">
        <f t="shared" si="1"/>
        <v>0</v>
      </c>
    </row>
    <row r="34" spans="1:9" x14ac:dyDescent="0.2">
      <c r="A34" s="396"/>
      <c r="B34" s="325"/>
      <c r="C34" s="325"/>
      <c r="D34" s="325"/>
      <c r="E34" s="325"/>
      <c r="F34" s="325"/>
      <c r="G34" s="325"/>
      <c r="H34" s="1170" t="s">
        <v>64</v>
      </c>
      <c r="I34" s="397">
        <f>SUM(I24:I33)</f>
        <v>0</v>
      </c>
    </row>
    <row r="35" spans="1:9" x14ac:dyDescent="0.2">
      <c r="A35" s="339"/>
      <c r="B35" s="331"/>
      <c r="C35" s="331"/>
      <c r="D35" s="331"/>
      <c r="E35" s="331"/>
      <c r="F35" s="331"/>
      <c r="G35" s="331"/>
      <c r="H35" s="331"/>
      <c r="I35" s="422"/>
    </row>
    <row r="36" spans="1:9" x14ac:dyDescent="0.2">
      <c r="A36" s="387" t="s">
        <v>332</v>
      </c>
      <c r="B36" s="316"/>
      <c r="C36" s="316"/>
      <c r="D36" s="316"/>
      <c r="E36" s="316"/>
      <c r="F36" s="316"/>
      <c r="G36" s="316"/>
      <c r="H36" s="316"/>
      <c r="I36" s="423"/>
    </row>
    <row r="37" spans="1:9" ht="30" x14ac:dyDescent="0.2">
      <c r="A37" s="629" t="s">
        <v>4</v>
      </c>
      <c r="B37" s="633" t="s">
        <v>46</v>
      </c>
      <c r="C37" s="634" t="s">
        <v>29</v>
      </c>
      <c r="D37" s="630" t="s">
        <v>65</v>
      </c>
      <c r="E37" s="630" t="s">
        <v>66</v>
      </c>
      <c r="F37" s="630"/>
      <c r="G37" s="630" t="s">
        <v>6</v>
      </c>
      <c r="H37" s="630" t="s">
        <v>11</v>
      </c>
      <c r="I37" s="632" t="s">
        <v>49</v>
      </c>
    </row>
    <row r="38" spans="1:9" x14ac:dyDescent="0.2">
      <c r="A38" s="407"/>
      <c r="B38" s="319"/>
      <c r="C38" s="319"/>
      <c r="D38" s="319"/>
      <c r="E38" s="319"/>
      <c r="F38" s="319"/>
      <c r="G38" s="319"/>
      <c r="H38" s="319"/>
      <c r="I38" s="1171"/>
    </row>
    <row r="39" spans="1:9" x14ac:dyDescent="0.2">
      <c r="A39" s="408"/>
      <c r="B39" s="321"/>
      <c r="C39" s="321"/>
      <c r="D39" s="321"/>
      <c r="E39" s="321"/>
      <c r="F39" s="321"/>
      <c r="G39" s="321"/>
      <c r="H39" s="321"/>
      <c r="I39" s="497"/>
    </row>
    <row r="40" spans="1:9" x14ac:dyDescent="0.2">
      <c r="A40" s="408"/>
      <c r="B40" s="321"/>
      <c r="C40" s="321"/>
      <c r="D40" s="321"/>
      <c r="E40" s="321"/>
      <c r="F40" s="321"/>
      <c r="G40" s="321"/>
      <c r="H40" s="321"/>
      <c r="I40" s="497"/>
    </row>
    <row r="41" spans="1:9" x14ac:dyDescent="0.2">
      <c r="A41" s="408"/>
      <c r="B41" s="321"/>
      <c r="C41" s="321"/>
      <c r="D41" s="321"/>
      <c r="E41" s="321"/>
      <c r="F41" s="321"/>
      <c r="G41" s="321"/>
      <c r="H41" s="321"/>
      <c r="I41" s="497"/>
    </row>
    <row r="42" spans="1:9" x14ac:dyDescent="0.2">
      <c r="A42" s="408"/>
      <c r="B42" s="321"/>
      <c r="C42" s="321"/>
      <c r="D42" s="321"/>
      <c r="E42" s="321"/>
      <c r="F42" s="321"/>
      <c r="G42" s="321"/>
      <c r="H42" s="321"/>
      <c r="I42" s="497"/>
    </row>
    <row r="43" spans="1:9" x14ac:dyDescent="0.2">
      <c r="A43" s="408"/>
      <c r="B43" s="321"/>
      <c r="C43" s="321"/>
      <c r="D43" s="321"/>
      <c r="E43" s="321"/>
      <c r="F43" s="321"/>
      <c r="G43" s="321"/>
      <c r="H43" s="321"/>
      <c r="I43" s="497"/>
    </row>
    <row r="44" spans="1:9" x14ac:dyDescent="0.2">
      <c r="A44" s="408"/>
      <c r="B44" s="321"/>
      <c r="C44" s="321"/>
      <c r="D44" s="321"/>
      <c r="E44" s="321"/>
      <c r="F44" s="321"/>
      <c r="G44" s="321"/>
      <c r="H44" s="321"/>
      <c r="I44" s="497"/>
    </row>
    <row r="45" spans="1:9" ht="15.75" thickBot="1" x14ac:dyDescent="0.25">
      <c r="A45" s="409"/>
      <c r="B45" s="323"/>
      <c r="C45" s="323"/>
      <c r="D45" s="323"/>
      <c r="E45" s="323"/>
      <c r="F45" s="323"/>
      <c r="G45" s="323"/>
      <c r="H45" s="323"/>
      <c r="I45" s="1172"/>
    </row>
    <row r="46" spans="1:9" x14ac:dyDescent="0.2">
      <c r="A46" s="396"/>
      <c r="B46" s="325"/>
      <c r="C46" s="325"/>
      <c r="D46" s="325"/>
      <c r="E46" s="325"/>
      <c r="F46" s="325"/>
      <c r="G46" s="325"/>
      <c r="H46" s="326" t="s">
        <v>67</v>
      </c>
      <c r="I46" s="397">
        <f>SUM(I38:I45)</f>
        <v>0</v>
      </c>
    </row>
    <row r="47" spans="1:9" x14ac:dyDescent="0.2">
      <c r="A47" s="424"/>
      <c r="B47" s="190"/>
      <c r="C47" s="190"/>
      <c r="D47" s="190"/>
      <c r="E47" s="190"/>
      <c r="F47" s="190"/>
      <c r="G47" s="190"/>
      <c r="H47" s="190"/>
      <c r="I47" s="419"/>
    </row>
    <row r="48" spans="1:9" x14ac:dyDescent="0.2">
      <c r="A48" s="387" t="s">
        <v>68</v>
      </c>
      <c r="B48" s="316"/>
      <c r="C48" s="316"/>
      <c r="D48" s="316"/>
      <c r="E48" s="316"/>
      <c r="F48" s="316"/>
      <c r="G48" s="316"/>
      <c r="H48" s="316"/>
      <c r="I48" s="423"/>
    </row>
    <row r="49" spans="1:9" ht="30" x14ac:dyDescent="0.2">
      <c r="A49" s="635" t="s">
        <v>4</v>
      </c>
      <c r="B49" s="633" t="s">
        <v>46</v>
      </c>
      <c r="C49" s="634" t="s">
        <v>29</v>
      </c>
      <c r="D49" s="636" t="s">
        <v>54</v>
      </c>
      <c r="E49" s="636" t="s">
        <v>55</v>
      </c>
      <c r="F49" s="636"/>
      <c r="G49" s="630" t="s">
        <v>69</v>
      </c>
      <c r="H49" s="630" t="s">
        <v>70</v>
      </c>
      <c r="I49" s="632" t="s">
        <v>49</v>
      </c>
    </row>
    <row r="50" spans="1:9" x14ac:dyDescent="0.2">
      <c r="A50" s="425"/>
      <c r="B50" s="335"/>
      <c r="C50" s="335"/>
      <c r="D50" s="319"/>
      <c r="E50" s="319"/>
      <c r="F50" s="319"/>
      <c r="G50" s="319"/>
      <c r="H50" s="318"/>
      <c r="I50" s="1171"/>
    </row>
    <row r="51" spans="1:9" x14ac:dyDescent="0.2">
      <c r="A51" s="336"/>
      <c r="B51" s="337"/>
      <c r="C51" s="337"/>
      <c r="D51" s="321"/>
      <c r="E51" s="321"/>
      <c r="F51" s="321"/>
      <c r="G51" s="321"/>
      <c r="H51" s="321"/>
      <c r="I51" s="497"/>
    </row>
    <row r="52" spans="1:9" x14ac:dyDescent="0.2">
      <c r="A52" s="408"/>
      <c r="B52" s="337"/>
      <c r="C52" s="337"/>
      <c r="D52" s="321"/>
      <c r="E52" s="321"/>
      <c r="F52" s="321"/>
      <c r="G52" s="321"/>
      <c r="H52" s="321"/>
      <c r="I52" s="497"/>
    </row>
    <row r="53" spans="1:9" x14ac:dyDescent="0.2">
      <c r="A53" s="408"/>
      <c r="B53" s="337"/>
      <c r="C53" s="337"/>
      <c r="D53" s="321"/>
      <c r="E53" s="321"/>
      <c r="F53" s="321"/>
      <c r="G53" s="321"/>
      <c r="H53" s="321"/>
      <c r="I53" s="497"/>
    </row>
    <row r="54" spans="1:9" x14ac:dyDescent="0.2">
      <c r="A54" s="408"/>
      <c r="B54" s="337"/>
      <c r="C54" s="337"/>
      <c r="D54" s="321"/>
      <c r="E54" s="321"/>
      <c r="F54" s="321"/>
      <c r="G54" s="321"/>
      <c r="H54" s="321"/>
      <c r="I54" s="497"/>
    </row>
    <row r="55" spans="1:9" x14ac:dyDescent="0.2">
      <c r="A55" s="408"/>
      <c r="B55" s="337"/>
      <c r="C55" s="337"/>
      <c r="D55" s="321"/>
      <c r="E55" s="321"/>
      <c r="F55" s="321"/>
      <c r="G55" s="321"/>
      <c r="H55" s="321"/>
      <c r="I55" s="497"/>
    </row>
    <row r="56" spans="1:9" ht="15.75" thickBot="1" x14ac:dyDescent="0.25">
      <c r="A56" s="409"/>
      <c r="B56" s="338"/>
      <c r="C56" s="338"/>
      <c r="D56" s="323"/>
      <c r="E56" s="323"/>
      <c r="F56" s="323"/>
      <c r="G56" s="323"/>
      <c r="H56" s="323"/>
      <c r="I56" s="1172"/>
    </row>
    <row r="57" spans="1:9" x14ac:dyDescent="0.2">
      <c r="A57" s="396"/>
      <c r="B57" s="325"/>
      <c r="C57" s="325"/>
      <c r="D57" s="325"/>
      <c r="E57" s="325"/>
      <c r="F57" s="325"/>
      <c r="G57" s="325"/>
      <c r="H57" s="326" t="s">
        <v>71</v>
      </c>
      <c r="I57" s="397">
        <f>SUM(I50:I56)</f>
        <v>0</v>
      </c>
    </row>
    <row r="58" spans="1:9" x14ac:dyDescent="0.2">
      <c r="A58" s="339"/>
      <c r="B58" s="331"/>
      <c r="C58" s="331"/>
      <c r="D58" s="331"/>
      <c r="E58" s="331"/>
      <c r="F58" s="331"/>
      <c r="G58" s="331"/>
      <c r="H58" s="325"/>
      <c r="I58" s="398"/>
    </row>
    <row r="59" spans="1:9" ht="15.75" thickBot="1" x14ac:dyDescent="0.25">
      <c r="A59" s="339"/>
      <c r="B59" s="340"/>
      <c r="C59" s="340"/>
      <c r="D59" s="340"/>
      <c r="E59" s="340"/>
      <c r="F59" s="340"/>
      <c r="G59" s="340"/>
      <c r="H59" s="341"/>
      <c r="I59" s="398"/>
    </row>
    <row r="60" spans="1:9" ht="15.75" thickTop="1" x14ac:dyDescent="0.2">
      <c r="A60" s="342"/>
      <c r="B60" s="343"/>
      <c r="C60" s="343"/>
      <c r="D60" s="343"/>
      <c r="E60" s="343"/>
      <c r="F60" s="343"/>
      <c r="G60" s="343"/>
      <c r="H60" s="344" t="s">
        <v>255</v>
      </c>
      <c r="I60" s="1173">
        <f>I46+I57+I34</f>
        <v>0</v>
      </c>
    </row>
    <row r="61" spans="1:9" ht="15.75" thickBot="1" x14ac:dyDescent="0.25">
      <c r="A61" s="345"/>
      <c r="B61" s="340"/>
      <c r="C61" s="340"/>
      <c r="D61" s="340"/>
      <c r="E61" s="340"/>
      <c r="F61" s="340"/>
      <c r="G61" s="340"/>
      <c r="H61" s="346"/>
      <c r="I61" s="347"/>
    </row>
    <row r="62" spans="1:9" ht="15.75" thickTop="1" x14ac:dyDescent="0.2"/>
  </sheetData>
  <mergeCells count="1">
    <mergeCell ref="A3:B3"/>
  </mergeCells>
  <phoneticPr fontId="44"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P20" sqref="P20"/>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25"/>
      <c r="B1" s="826"/>
      <c r="C1" s="826"/>
      <c r="D1" s="827" t="s">
        <v>333</v>
      </c>
      <c r="E1" s="828"/>
      <c r="F1" s="828"/>
      <c r="G1" s="826"/>
      <c r="H1" s="826"/>
      <c r="I1" s="826"/>
      <c r="J1" s="826"/>
      <c r="K1" s="826"/>
      <c r="L1" s="826"/>
      <c r="M1" s="829" t="s">
        <v>334</v>
      </c>
      <c r="N1" s="830"/>
      <c r="O1" s="829"/>
    </row>
    <row r="2" spans="1:15" x14ac:dyDescent="0.2">
      <c r="A2" s="831"/>
      <c r="B2" s="832"/>
      <c r="C2" s="833"/>
      <c r="D2" s="833" t="s">
        <v>335</v>
      </c>
      <c r="E2" s="833"/>
      <c r="F2" s="833"/>
      <c r="G2" s="833"/>
      <c r="H2" s="833"/>
      <c r="I2" s="833"/>
      <c r="J2" s="833"/>
      <c r="K2" s="833"/>
      <c r="L2" s="833"/>
      <c r="M2" s="833"/>
      <c r="N2" s="832" t="s">
        <v>336</v>
      </c>
      <c r="O2" s="834"/>
    </row>
    <row r="3" spans="1:15" x14ac:dyDescent="0.2">
      <c r="A3" s="831"/>
      <c r="B3" s="832"/>
      <c r="C3" s="833"/>
      <c r="D3" s="833"/>
      <c r="E3" s="833"/>
      <c r="F3" s="833"/>
      <c r="G3" s="833"/>
      <c r="H3" s="833"/>
      <c r="I3" s="833"/>
      <c r="J3" s="833"/>
      <c r="K3" s="833"/>
      <c r="L3" s="833"/>
      <c r="M3" s="833"/>
      <c r="N3" s="833"/>
      <c r="O3" s="834"/>
    </row>
    <row r="4" spans="1:15" x14ac:dyDescent="0.2">
      <c r="A4" s="831"/>
      <c r="B4" s="832"/>
      <c r="C4" s="833"/>
      <c r="D4" s="833"/>
      <c r="E4" s="835" t="s">
        <v>337</v>
      </c>
      <c r="F4" s="833"/>
      <c r="G4" s="833"/>
      <c r="H4" s="833"/>
      <c r="I4" s="836" t="s">
        <v>338</v>
      </c>
      <c r="J4" s="837">
        <v>0</v>
      </c>
      <c r="K4" s="833"/>
      <c r="L4" s="833"/>
      <c r="M4" s="838" t="s">
        <v>339</v>
      </c>
      <c r="N4" s="833"/>
      <c r="O4" s="839"/>
    </row>
    <row r="5" spans="1:15" x14ac:dyDescent="0.2">
      <c r="A5" s="831"/>
      <c r="B5" s="832"/>
      <c r="C5" s="833"/>
      <c r="D5" s="833"/>
      <c r="E5" s="1401" t="s">
        <v>340</v>
      </c>
      <c r="F5" s="1402"/>
      <c r="G5" s="1403">
        <v>0</v>
      </c>
      <c r="H5" s="1404"/>
      <c r="I5" s="833"/>
      <c r="J5" s="833"/>
      <c r="K5" s="833"/>
      <c r="L5" s="833"/>
      <c r="M5" s="838" t="s">
        <v>341</v>
      </c>
      <c r="N5" s="1405"/>
      <c r="O5" s="1406"/>
    </row>
    <row r="6" spans="1:15" x14ac:dyDescent="0.2">
      <c r="A6" s="840" t="s">
        <v>342</v>
      </c>
      <c r="B6" s="832"/>
      <c r="C6" s="841"/>
      <c r="D6" s="842" t="s">
        <v>338</v>
      </c>
      <c r="E6" s="843"/>
      <c r="F6" s="843"/>
      <c r="G6" s="843"/>
      <c r="H6" s="843"/>
      <c r="I6" s="843"/>
      <c r="J6" s="843"/>
      <c r="K6" s="843"/>
      <c r="L6" s="843"/>
      <c r="M6" s="843"/>
      <c r="N6" s="833"/>
      <c r="O6" s="834"/>
    </row>
    <row r="7" spans="1:15" x14ac:dyDescent="0.2">
      <c r="A7" s="840" t="s">
        <v>343</v>
      </c>
      <c r="B7" s="832"/>
      <c r="C7" s="836"/>
      <c r="D7" s="842" t="s">
        <v>338</v>
      </c>
      <c r="E7" s="843"/>
      <c r="F7" s="843"/>
      <c r="G7" s="843"/>
      <c r="H7" s="843"/>
      <c r="I7" s="843"/>
      <c r="J7" s="844"/>
      <c r="K7" s="843"/>
      <c r="L7" s="843"/>
      <c r="M7" s="843"/>
      <c r="N7" s="833"/>
      <c r="O7" s="834"/>
    </row>
    <row r="8" spans="1:15" x14ac:dyDescent="0.2">
      <c r="A8" s="831"/>
      <c r="B8" s="832"/>
      <c r="C8" s="833"/>
      <c r="D8" s="832"/>
      <c r="E8" s="832"/>
      <c r="F8" s="832"/>
      <c r="G8" s="832"/>
      <c r="H8" s="832"/>
      <c r="I8" s="832"/>
      <c r="J8" s="845"/>
      <c r="K8" s="832"/>
      <c r="L8" s="832"/>
      <c r="M8" s="832"/>
      <c r="N8" s="832"/>
      <c r="O8" s="834"/>
    </row>
    <row r="9" spans="1:15" x14ac:dyDescent="0.2">
      <c r="A9" s="840" t="s">
        <v>344</v>
      </c>
      <c r="B9" s="832"/>
      <c r="C9" s="842" t="s">
        <v>345</v>
      </c>
      <c r="D9" s="833"/>
      <c r="E9" s="833"/>
      <c r="F9" s="833"/>
      <c r="G9" s="833"/>
      <c r="H9" s="832"/>
      <c r="I9" s="832"/>
      <c r="J9" s="833"/>
      <c r="K9" s="833"/>
      <c r="L9" s="833"/>
      <c r="M9" s="833"/>
      <c r="N9" s="833"/>
      <c r="O9" s="834"/>
    </row>
    <row r="10" spans="1:15" x14ac:dyDescent="0.2">
      <c r="A10" s="846" t="s">
        <v>346</v>
      </c>
      <c r="B10" s="847"/>
      <c r="C10" s="848"/>
      <c r="D10" s="848"/>
      <c r="E10" s="848"/>
      <c r="F10" s="848"/>
      <c r="G10" s="848"/>
      <c r="H10" s="849" t="s">
        <v>347</v>
      </c>
      <c r="I10" s="850"/>
      <c r="J10" s="851" t="s">
        <v>348</v>
      </c>
      <c r="K10" s="852" t="s">
        <v>349</v>
      </c>
      <c r="L10" s="853"/>
      <c r="M10" s="854"/>
      <c r="N10" s="855" t="s">
        <v>350</v>
      </c>
      <c r="O10" s="856" t="s">
        <v>351</v>
      </c>
    </row>
    <row r="11" spans="1:15" x14ac:dyDescent="0.2">
      <c r="A11" s="857"/>
      <c r="B11" s="858"/>
      <c r="C11" s="859"/>
      <c r="D11" s="860" t="s">
        <v>352</v>
      </c>
      <c r="E11" s="861"/>
      <c r="F11" s="862" t="s">
        <v>353</v>
      </c>
      <c r="G11" s="863"/>
      <c r="H11" s="864" t="s">
        <v>354</v>
      </c>
      <c r="I11" s="832"/>
      <c r="J11" s="865" t="s">
        <v>355</v>
      </c>
      <c r="K11" s="866" t="s">
        <v>356</v>
      </c>
      <c r="L11" s="858" t="s">
        <v>357</v>
      </c>
      <c r="M11" s="851" t="s">
        <v>358</v>
      </c>
      <c r="N11" s="867" t="s">
        <v>359</v>
      </c>
      <c r="O11" s="868" t="s">
        <v>360</v>
      </c>
    </row>
    <row r="12" spans="1:15" x14ac:dyDescent="0.2">
      <c r="A12" s="869"/>
      <c r="B12" s="1407" t="s">
        <v>4</v>
      </c>
      <c r="C12" s="1408"/>
      <c r="D12" s="870" t="s">
        <v>361</v>
      </c>
      <c r="E12" s="871"/>
      <c r="F12" s="872" t="s">
        <v>361</v>
      </c>
      <c r="G12" s="871"/>
      <c r="H12" s="1407" t="s">
        <v>362</v>
      </c>
      <c r="I12" s="1409"/>
      <c r="J12" s="873" t="s">
        <v>363</v>
      </c>
      <c r="K12" s="874" t="s">
        <v>364</v>
      </c>
      <c r="L12" s="872" t="s">
        <v>365</v>
      </c>
      <c r="M12" s="875" t="s">
        <v>366</v>
      </c>
      <c r="N12" s="873" t="s">
        <v>367</v>
      </c>
      <c r="O12" s="876" t="s">
        <v>368</v>
      </c>
    </row>
    <row r="13" spans="1:15" x14ac:dyDescent="0.2">
      <c r="A13" s="877" t="s">
        <v>369</v>
      </c>
      <c r="B13" s="878"/>
      <c r="C13" s="879"/>
      <c r="D13" s="1410"/>
      <c r="E13" s="1411"/>
      <c r="F13" s="878"/>
      <c r="G13" s="879"/>
      <c r="H13" s="880"/>
      <c r="I13" s="881"/>
      <c r="J13" s="882"/>
      <c r="K13" s="883"/>
      <c r="L13" s="884"/>
      <c r="M13" s="885"/>
      <c r="N13" s="879"/>
      <c r="O13" s="886"/>
    </row>
    <row r="14" spans="1:15" x14ac:dyDescent="0.2">
      <c r="A14" s="887" t="s">
        <v>370</v>
      </c>
      <c r="B14" s="888"/>
      <c r="C14" s="889"/>
      <c r="D14" s="874"/>
      <c r="E14" s="890"/>
      <c r="F14" s="888"/>
      <c r="G14" s="889"/>
      <c r="H14" s="891"/>
      <c r="I14" s="892"/>
      <c r="J14" s="893"/>
      <c r="K14" s="894"/>
      <c r="L14" s="894"/>
      <c r="M14" s="895"/>
      <c r="N14" s="873"/>
      <c r="O14" s="896"/>
    </row>
    <row r="15" spans="1:15" x14ac:dyDescent="0.2">
      <c r="A15" s="897"/>
      <c r="B15" s="898"/>
      <c r="C15" s="832"/>
      <c r="D15" s="867"/>
      <c r="E15" s="899"/>
      <c r="F15" s="898"/>
      <c r="G15" s="832"/>
      <c r="H15" s="832"/>
      <c r="I15" s="832"/>
      <c r="J15" s="841" t="s">
        <v>312</v>
      </c>
      <c r="K15" s="867" t="s">
        <v>314</v>
      </c>
      <c r="L15" s="841" t="s">
        <v>316</v>
      </c>
      <c r="M15" s="867" t="s">
        <v>318</v>
      </c>
      <c r="N15" s="832"/>
      <c r="O15" s="900" t="s">
        <v>10</v>
      </c>
    </row>
    <row r="16" spans="1:15" ht="15.75" thickBot="1" x14ac:dyDescent="0.25">
      <c r="A16" s="831" t="s">
        <v>371</v>
      </c>
      <c r="B16" s="898"/>
      <c r="C16" s="832"/>
      <c r="D16" s="867"/>
      <c r="E16" s="899"/>
      <c r="F16" s="898"/>
      <c r="G16" s="832"/>
      <c r="H16" s="832"/>
      <c r="I16" s="832"/>
      <c r="J16" s="842" t="s">
        <v>372</v>
      </c>
      <c r="K16" s="832"/>
      <c r="L16" s="901"/>
      <c r="M16" s="842"/>
      <c r="N16" s="832"/>
      <c r="O16" s="902">
        <f>J13+J14+K13+K14+L13+L14+M13+M14</f>
        <v>0</v>
      </c>
    </row>
    <row r="17" spans="1:15" x14ac:dyDescent="0.2">
      <c r="A17" s="831" t="s">
        <v>373</v>
      </c>
      <c r="B17" s="898"/>
      <c r="C17" s="832"/>
      <c r="D17" s="867"/>
      <c r="E17" s="903"/>
      <c r="F17" s="898"/>
      <c r="G17" s="832"/>
      <c r="H17" s="832"/>
      <c r="I17" s="832"/>
      <c r="J17" s="867"/>
      <c r="K17" s="904"/>
      <c r="L17" s="905"/>
      <c r="M17" s="906"/>
      <c r="N17" s="907" t="s">
        <v>374</v>
      </c>
      <c r="O17" s="908" t="s">
        <v>10</v>
      </c>
    </row>
    <row r="18" spans="1:15" ht="15.75" thickBot="1" x14ac:dyDescent="0.25">
      <c r="A18" s="909" t="s">
        <v>375</v>
      </c>
      <c r="B18" s="910"/>
      <c r="C18" s="911"/>
      <c r="D18" s="912"/>
      <c r="E18" s="913"/>
      <c r="F18" s="910"/>
      <c r="G18" s="911"/>
      <c r="H18" s="911"/>
      <c r="I18" s="911"/>
      <c r="J18" s="912"/>
      <c r="K18" s="914" t="s">
        <v>376</v>
      </c>
      <c r="L18" s="913"/>
      <c r="M18" s="912"/>
      <c r="N18" s="915">
        <v>0</v>
      </c>
      <c r="O18" s="916"/>
    </row>
    <row r="19" spans="1:15" ht="15.75" thickTop="1" x14ac:dyDescent="0.2">
      <c r="A19" s="831"/>
      <c r="B19" s="898"/>
      <c r="C19" s="832"/>
      <c r="D19" s="867"/>
      <c r="E19" s="903"/>
      <c r="F19" s="898"/>
      <c r="G19" s="832"/>
      <c r="H19" s="832"/>
      <c r="I19" s="832"/>
      <c r="J19" s="867"/>
      <c r="K19" s="898"/>
      <c r="L19" s="903"/>
      <c r="M19" s="867"/>
      <c r="N19" s="867"/>
      <c r="O19" s="917"/>
    </row>
    <row r="20" spans="1:15" x14ac:dyDescent="0.2">
      <c r="A20" s="846" t="s">
        <v>377</v>
      </c>
      <c r="B20" s="848"/>
      <c r="C20" s="847"/>
      <c r="D20" s="848"/>
      <c r="E20" s="848"/>
      <c r="F20" s="848"/>
      <c r="G20" s="848"/>
      <c r="H20" s="848"/>
      <c r="I20" s="848"/>
      <c r="J20" s="848"/>
      <c r="K20" s="848"/>
      <c r="L20" s="848"/>
      <c r="M20" s="848"/>
      <c r="N20" s="848"/>
      <c r="O20" s="918"/>
    </row>
    <row r="21" spans="1:15" x14ac:dyDescent="0.2">
      <c r="A21" s="919"/>
      <c r="B21" s="847" t="s">
        <v>378</v>
      </c>
      <c r="C21" s="889"/>
      <c r="D21" s="848"/>
      <c r="E21" s="848"/>
      <c r="F21" s="848"/>
      <c r="G21" s="848"/>
      <c r="H21" s="920"/>
      <c r="I21" s="847" t="s">
        <v>379</v>
      </c>
      <c r="J21" s="848"/>
      <c r="K21" s="847"/>
      <c r="L21" s="848"/>
      <c r="M21" s="921" t="s">
        <v>380</v>
      </c>
      <c r="N21" s="852"/>
      <c r="O21" s="922"/>
    </row>
    <row r="22" spans="1:15" x14ac:dyDescent="0.2">
      <c r="A22" s="923" t="s">
        <v>381</v>
      </c>
      <c r="B22" s="871"/>
      <c r="C22" s="924"/>
      <c r="D22" s="925" t="s">
        <v>382</v>
      </c>
      <c r="E22" s="871"/>
      <c r="F22" s="873"/>
      <c r="G22" s="873"/>
      <c r="H22" s="926" t="s">
        <v>383</v>
      </c>
      <c r="I22" s="848"/>
      <c r="J22" s="848"/>
      <c r="K22" s="927" t="s">
        <v>384</v>
      </c>
      <c r="L22" s="848"/>
      <c r="M22" s="928" t="s">
        <v>385</v>
      </c>
      <c r="N22" s="929" t="s">
        <v>376</v>
      </c>
      <c r="O22" s="930"/>
    </row>
    <row r="23" spans="1:15" x14ac:dyDescent="0.2">
      <c r="A23" s="887" t="s">
        <v>364</v>
      </c>
      <c r="B23" s="925" t="s">
        <v>4</v>
      </c>
      <c r="C23" s="871"/>
      <c r="D23" s="925" t="s">
        <v>364</v>
      </c>
      <c r="E23" s="871"/>
      <c r="F23" s="931" t="s">
        <v>4</v>
      </c>
      <c r="G23" s="873"/>
      <c r="H23" s="1412" t="s">
        <v>364</v>
      </c>
      <c r="I23" s="1413"/>
      <c r="J23" s="931" t="s">
        <v>4</v>
      </c>
      <c r="K23" s="931" t="s">
        <v>364</v>
      </c>
      <c r="L23" s="931" t="s">
        <v>4</v>
      </c>
      <c r="M23" s="932" t="s">
        <v>364</v>
      </c>
      <c r="N23" s="933" t="s">
        <v>374</v>
      </c>
      <c r="O23" s="934" t="s">
        <v>386</v>
      </c>
    </row>
    <row r="24" spans="1:15" x14ac:dyDescent="0.2">
      <c r="A24" s="935"/>
      <c r="B24" s="936"/>
      <c r="C24" s="843"/>
      <c r="D24" s="937"/>
      <c r="E24" s="938"/>
      <c r="F24" s="936"/>
      <c r="G24" s="843"/>
      <c r="H24" s="939"/>
      <c r="I24" s="940"/>
      <c r="J24" s="941"/>
      <c r="K24" s="936"/>
      <c r="L24" s="941"/>
      <c r="M24" s="942"/>
      <c r="N24" s="943"/>
      <c r="O24" s="944"/>
    </row>
    <row r="25" spans="1:15" x14ac:dyDescent="0.2">
      <c r="A25" s="935"/>
      <c r="B25" s="936"/>
      <c r="C25" s="843"/>
      <c r="D25" s="937"/>
      <c r="E25" s="938"/>
      <c r="F25" s="936"/>
      <c r="G25" s="843"/>
      <c r="H25" s="939"/>
      <c r="I25" s="940"/>
      <c r="J25" s="941"/>
      <c r="K25" s="936"/>
      <c r="L25" s="941"/>
      <c r="M25" s="942"/>
      <c r="N25" s="943"/>
      <c r="O25" s="944"/>
    </row>
    <row r="26" spans="1:15" x14ac:dyDescent="0.2">
      <c r="A26" s="945"/>
      <c r="B26" s="888"/>
      <c r="C26" s="889"/>
      <c r="D26" s="946"/>
      <c r="E26" s="947"/>
      <c r="F26" s="888"/>
      <c r="G26" s="889"/>
      <c r="H26" s="939"/>
      <c r="I26" s="892"/>
      <c r="J26" s="948"/>
      <c r="K26" s="888"/>
      <c r="L26" s="948"/>
      <c r="M26" s="949"/>
      <c r="N26" s="873"/>
      <c r="O26" s="950"/>
    </row>
    <row r="27" spans="1:15" ht="15.75" thickBot="1" x14ac:dyDescent="0.25">
      <c r="A27" s="951"/>
      <c r="B27" s="952"/>
      <c r="C27" s="952"/>
      <c r="D27" s="952"/>
      <c r="E27" s="952"/>
      <c r="F27" s="952"/>
      <c r="G27" s="952"/>
      <c r="H27" s="953"/>
      <c r="I27" s="952"/>
      <c r="J27" s="952"/>
      <c r="K27" s="952"/>
      <c r="L27" s="954" t="s">
        <v>387</v>
      </c>
      <c r="M27" s="955"/>
      <c r="N27" s="956"/>
      <c r="O27" s="957"/>
    </row>
    <row r="28" spans="1:15" ht="15.75" thickTop="1" x14ac:dyDescent="0.2">
      <c r="A28" s="831"/>
      <c r="B28" s="832"/>
      <c r="C28" s="833"/>
      <c r="D28" s="833"/>
      <c r="E28" s="833"/>
      <c r="F28" s="833"/>
      <c r="G28" s="833"/>
      <c r="H28" s="842"/>
      <c r="I28" s="832"/>
      <c r="J28" s="841"/>
      <c r="K28" s="867"/>
      <c r="L28" s="841"/>
      <c r="M28" s="867"/>
      <c r="N28" s="832"/>
      <c r="O28" s="834"/>
    </row>
    <row r="29" spans="1:15" x14ac:dyDescent="0.2">
      <c r="A29" s="840" t="s">
        <v>388</v>
      </c>
      <c r="B29" s="832"/>
      <c r="C29" s="889"/>
      <c r="D29" s="833"/>
      <c r="E29" s="833"/>
      <c r="F29" s="833"/>
      <c r="G29" s="833"/>
      <c r="H29" s="833"/>
      <c r="I29" s="833"/>
      <c r="J29" s="833"/>
      <c r="K29" s="833"/>
      <c r="L29" s="833"/>
      <c r="M29" s="833"/>
      <c r="N29" s="833"/>
      <c r="O29" s="834"/>
    </row>
    <row r="30" spans="1:15" x14ac:dyDescent="0.2">
      <c r="A30" s="846" t="s">
        <v>389</v>
      </c>
      <c r="B30" s="847"/>
      <c r="C30" s="889"/>
      <c r="D30" s="848"/>
      <c r="E30" s="848"/>
      <c r="F30" s="848"/>
      <c r="G30" s="958"/>
      <c r="H30" s="832"/>
      <c r="I30" s="833"/>
      <c r="J30" s="927" t="s">
        <v>390</v>
      </c>
      <c r="K30" s="959"/>
      <c r="L30" s="848"/>
      <c r="M30" s="848"/>
      <c r="N30" s="848"/>
      <c r="O30" s="960"/>
    </row>
    <row r="31" spans="1:15" x14ac:dyDescent="0.2">
      <c r="A31" s="923" t="s">
        <v>391</v>
      </c>
      <c r="B31" s="871"/>
      <c r="C31" s="961"/>
      <c r="D31" s="835" t="s">
        <v>392</v>
      </c>
      <c r="E31" s="833"/>
      <c r="F31" s="962" t="s">
        <v>393</v>
      </c>
      <c r="G31" s="963"/>
      <c r="H31" s="832"/>
      <c r="I31" s="833"/>
      <c r="J31" s="927" t="s">
        <v>394</v>
      </c>
      <c r="K31" s="848"/>
      <c r="L31" s="848"/>
      <c r="M31" s="848"/>
      <c r="N31" s="848"/>
      <c r="O31" s="964" t="s">
        <v>395</v>
      </c>
    </row>
    <row r="32" spans="1:15" x14ac:dyDescent="0.2">
      <c r="A32" s="887" t="s">
        <v>374</v>
      </c>
      <c r="B32" s="965" t="s">
        <v>396</v>
      </c>
      <c r="C32" s="966"/>
      <c r="D32" s="967" t="s">
        <v>5</v>
      </c>
      <c r="E32" s="871"/>
      <c r="F32" s="968" t="s">
        <v>397</v>
      </c>
      <c r="G32" s="892"/>
      <c r="H32" s="867"/>
      <c r="I32" s="833"/>
      <c r="J32" s="968" t="s">
        <v>398</v>
      </c>
      <c r="K32" s="889"/>
      <c r="L32" s="969"/>
      <c r="M32" s="970"/>
      <c r="N32" s="970"/>
      <c r="O32" s="971"/>
    </row>
    <row r="33" spans="1:15" x14ac:dyDescent="0.2">
      <c r="A33" s="972">
        <v>0</v>
      </c>
      <c r="B33" s="973"/>
      <c r="C33" s="974"/>
      <c r="D33" s="975"/>
      <c r="E33" s="976" t="s">
        <v>399</v>
      </c>
      <c r="F33" s="977">
        <f>A33*D33</f>
        <v>0</v>
      </c>
      <c r="G33" s="881"/>
      <c r="H33" s="867"/>
      <c r="I33" s="833"/>
      <c r="J33" s="851" t="s">
        <v>7</v>
      </c>
      <c r="K33" s="851" t="s">
        <v>7</v>
      </c>
      <c r="L33" s="851" t="s">
        <v>400</v>
      </c>
      <c r="M33" s="978" t="s">
        <v>7</v>
      </c>
      <c r="N33" s="978" t="s">
        <v>401</v>
      </c>
      <c r="O33" s="979" t="s">
        <v>402</v>
      </c>
    </row>
    <row r="34" spans="1:15" x14ac:dyDescent="0.2">
      <c r="A34" s="980">
        <v>0</v>
      </c>
      <c r="B34" s="981" t="s">
        <v>403</v>
      </c>
      <c r="C34" s="982"/>
      <c r="D34" s="983"/>
      <c r="E34" s="984" t="s">
        <v>399</v>
      </c>
      <c r="F34" s="985">
        <f>A34*D34</f>
        <v>0</v>
      </c>
      <c r="G34" s="940"/>
      <c r="H34" s="832"/>
      <c r="I34" s="833"/>
      <c r="J34" s="875" t="s">
        <v>404</v>
      </c>
      <c r="K34" s="875" t="s">
        <v>405</v>
      </c>
      <c r="L34" s="875" t="s">
        <v>406</v>
      </c>
      <c r="M34" s="933" t="s">
        <v>386</v>
      </c>
      <c r="N34" s="933" t="s">
        <v>5</v>
      </c>
      <c r="O34" s="986" t="s">
        <v>397</v>
      </c>
    </row>
    <row r="35" spans="1:15" x14ac:dyDescent="0.2">
      <c r="A35" s="987"/>
      <c r="B35" s="988">
        <v>0</v>
      </c>
      <c r="C35" s="989" t="s">
        <v>407</v>
      </c>
      <c r="D35" s="990"/>
      <c r="E35" s="991" t="s">
        <v>408</v>
      </c>
      <c r="F35" s="992">
        <f>B35*D35</f>
        <v>0</v>
      </c>
      <c r="G35" s="989"/>
      <c r="H35" s="832"/>
      <c r="I35" s="833"/>
      <c r="J35" s="993"/>
      <c r="K35" s="994"/>
      <c r="L35" s="995"/>
      <c r="M35" s="996"/>
      <c r="N35" s="997"/>
      <c r="O35" s="998"/>
    </row>
    <row r="36" spans="1:15" x14ac:dyDescent="0.2">
      <c r="A36" s="999" t="s">
        <v>403</v>
      </c>
      <c r="B36" s="1000">
        <v>0</v>
      </c>
      <c r="C36" s="889" t="s">
        <v>407</v>
      </c>
      <c r="D36" s="1001"/>
      <c r="E36" s="1002" t="s">
        <v>408</v>
      </c>
      <c r="F36" s="1003">
        <f>B36*D36</f>
        <v>0</v>
      </c>
      <c r="G36" s="892"/>
      <c r="H36" s="832"/>
      <c r="I36" s="833"/>
      <c r="J36" s="893">
        <f>M27</f>
        <v>0</v>
      </c>
      <c r="K36" s="1004" t="s">
        <v>409</v>
      </c>
      <c r="L36" s="893"/>
      <c r="M36" s="895">
        <f>J36-L36</f>
        <v>0</v>
      </c>
      <c r="N36" s="1005"/>
      <c r="O36" s="1006">
        <f>M36*N36</f>
        <v>0</v>
      </c>
    </row>
    <row r="37" spans="1:15" ht="15.75" thickBot="1" x14ac:dyDescent="0.25">
      <c r="A37" s="1007"/>
      <c r="B37" s="1008"/>
      <c r="C37" s="1008"/>
      <c r="D37" s="1009" t="s">
        <v>410</v>
      </c>
      <c r="E37" s="1010"/>
      <c r="F37" s="1011">
        <f>SUM(F33:F36)</f>
        <v>0</v>
      </c>
      <c r="G37" s="1012"/>
      <c r="H37" s="911"/>
      <c r="I37" s="911"/>
      <c r="J37" s="1013"/>
      <c r="K37" s="1008"/>
      <c r="L37" s="1008"/>
      <c r="M37" s="1009" t="s">
        <v>411</v>
      </c>
      <c r="N37" s="911"/>
      <c r="O37" s="1014">
        <f>SUM(O35:O36)</f>
        <v>0</v>
      </c>
    </row>
    <row r="38" spans="1:15" ht="15.75" thickTop="1" x14ac:dyDescent="0.2">
      <c r="A38" s="831"/>
      <c r="B38" s="832"/>
      <c r="C38" s="833"/>
      <c r="D38" s="842"/>
      <c r="E38" s="832"/>
      <c r="F38" s="1015"/>
      <c r="G38" s="832"/>
      <c r="H38" s="833"/>
      <c r="I38" s="833"/>
      <c r="J38" s="833"/>
      <c r="K38" s="833"/>
      <c r="L38" s="833"/>
      <c r="M38" s="833"/>
      <c r="N38" s="833"/>
      <c r="O38" s="834"/>
    </row>
    <row r="39" spans="1:15" x14ac:dyDescent="0.2">
      <c r="A39" s="840" t="s">
        <v>412</v>
      </c>
      <c r="B39" s="842"/>
      <c r="C39" s="889"/>
      <c r="D39" s="833"/>
      <c r="E39" s="833"/>
      <c r="F39" s="1016"/>
      <c r="G39" s="833"/>
      <c r="H39" s="833"/>
      <c r="I39" s="833"/>
      <c r="J39" s="833"/>
      <c r="K39" s="889"/>
      <c r="L39" s="833"/>
      <c r="M39" s="833"/>
      <c r="N39" s="833"/>
      <c r="O39" s="834"/>
    </row>
    <row r="40" spans="1:15" x14ac:dyDescent="0.2">
      <c r="A40" s="1017" t="s">
        <v>54</v>
      </c>
      <c r="B40" s="1018" t="s">
        <v>413</v>
      </c>
      <c r="C40" s="1019"/>
      <c r="D40" s="860" t="s">
        <v>414</v>
      </c>
      <c r="E40" s="859"/>
      <c r="F40" s="849"/>
      <c r="G40" s="1020"/>
      <c r="H40" s="1018"/>
      <c r="I40" s="1020"/>
      <c r="J40" s="1021" t="s">
        <v>61</v>
      </c>
      <c r="K40" s="1022" t="s">
        <v>415</v>
      </c>
      <c r="L40" s="1021" t="s">
        <v>5</v>
      </c>
      <c r="M40" s="1414" t="s">
        <v>254</v>
      </c>
      <c r="N40" s="1415"/>
      <c r="O40" s="1023" t="s">
        <v>8</v>
      </c>
    </row>
    <row r="41" spans="1:15" x14ac:dyDescent="0.2">
      <c r="A41" s="887" t="s">
        <v>55</v>
      </c>
      <c r="B41" s="925" t="s">
        <v>416</v>
      </c>
      <c r="C41" s="871"/>
      <c r="D41" s="925" t="s">
        <v>416</v>
      </c>
      <c r="E41" s="871"/>
      <c r="F41" s="925" t="s">
        <v>417</v>
      </c>
      <c r="G41" s="871"/>
      <c r="H41" s="1024" t="s">
        <v>7</v>
      </c>
      <c r="I41" s="967" t="s">
        <v>395</v>
      </c>
      <c r="J41" s="931" t="s">
        <v>14</v>
      </c>
      <c r="K41" s="925" t="s">
        <v>418</v>
      </c>
      <c r="L41" s="931" t="s">
        <v>419</v>
      </c>
      <c r="M41" s="931" t="s">
        <v>420</v>
      </c>
      <c r="N41" s="931" t="s">
        <v>421</v>
      </c>
      <c r="O41" s="986" t="s">
        <v>422</v>
      </c>
    </row>
    <row r="42" spans="1:15" x14ac:dyDescent="0.2">
      <c r="A42" s="1025" t="s">
        <v>423</v>
      </c>
      <c r="B42" s="852"/>
      <c r="C42" s="1019"/>
      <c r="D42" s="852"/>
      <c r="E42" s="1019"/>
      <c r="F42" s="852"/>
      <c r="G42" s="1019"/>
      <c r="H42" s="1026"/>
      <c r="I42" s="1019"/>
      <c r="J42" s="866"/>
      <c r="K42" s="866"/>
      <c r="L42" s="1027"/>
      <c r="M42" s="1028"/>
      <c r="N42" s="852"/>
      <c r="O42" s="1029"/>
    </row>
    <row r="43" spans="1:15" x14ac:dyDescent="0.2">
      <c r="A43" s="1030" t="s">
        <v>424</v>
      </c>
      <c r="B43" s="1031"/>
      <c r="C43" s="843" t="s">
        <v>395</v>
      </c>
      <c r="D43" s="1031"/>
      <c r="E43" s="843" t="s">
        <v>395</v>
      </c>
      <c r="F43" s="1031"/>
      <c r="G43" s="843" t="s">
        <v>395</v>
      </c>
      <c r="H43" s="1032">
        <f>B43+D43+F43</f>
        <v>0</v>
      </c>
      <c r="I43" s="843" t="s">
        <v>395</v>
      </c>
      <c r="J43" s="937" t="s">
        <v>425</v>
      </c>
      <c r="K43" s="937"/>
      <c r="L43" s="1033"/>
      <c r="M43" s="1034">
        <v>0.14000000000000001</v>
      </c>
      <c r="N43" s="1035"/>
      <c r="O43" s="1036">
        <f>H43*L43/100+N43/(1+M43)</f>
        <v>0</v>
      </c>
    </row>
    <row r="44" spans="1:15" x14ac:dyDescent="0.2">
      <c r="A44" s="1037"/>
      <c r="B44" s="891"/>
      <c r="C44" s="889"/>
      <c r="D44" s="891"/>
      <c r="E44" s="889"/>
      <c r="F44" s="891"/>
      <c r="G44" s="889"/>
      <c r="H44" s="1038"/>
      <c r="I44" s="889"/>
      <c r="J44" s="874" t="s">
        <v>426</v>
      </c>
      <c r="K44" s="874"/>
      <c r="L44" s="1039"/>
      <c r="M44" s="1040"/>
      <c r="N44" s="1041">
        <f>N43/1.14</f>
        <v>0</v>
      </c>
      <c r="O44" s="1042"/>
    </row>
    <row r="45" spans="1:15" ht="15.75" thickBot="1" x14ac:dyDescent="0.25">
      <c r="A45" s="1007"/>
      <c r="B45" s="1008"/>
      <c r="C45" s="1008"/>
      <c r="D45" s="1008"/>
      <c r="E45" s="1008"/>
      <c r="F45" s="1008"/>
      <c r="G45" s="1008"/>
      <c r="H45" s="1043"/>
      <c r="I45" s="1008"/>
      <c r="J45" s="1008"/>
      <c r="K45" s="1044"/>
      <c r="L45" s="952"/>
      <c r="M45" s="1009" t="s">
        <v>427</v>
      </c>
      <c r="N45" s="1010"/>
      <c r="O45" s="1045">
        <f>SUM(O42:O44)</f>
        <v>0</v>
      </c>
    </row>
    <row r="46" spans="1:15" ht="15.75" thickTop="1" x14ac:dyDescent="0.2">
      <c r="A46" s="831"/>
      <c r="B46" s="832"/>
      <c r="C46" s="832"/>
      <c r="D46" s="832"/>
      <c r="E46" s="832"/>
      <c r="F46" s="832"/>
      <c r="G46" s="832"/>
      <c r="H46" s="832"/>
      <c r="I46" s="832"/>
      <c r="J46" s="832"/>
      <c r="K46" s="832"/>
      <c r="L46" s="832"/>
      <c r="M46" s="832"/>
      <c r="N46" s="832"/>
      <c r="O46" s="834"/>
    </row>
    <row r="47" spans="1:15" ht="15.75" thickBot="1" x14ac:dyDescent="0.25">
      <c r="A47" s="1046" t="s">
        <v>428</v>
      </c>
      <c r="B47" s="1047"/>
      <c r="C47" s="1048"/>
      <c r="D47" s="1048"/>
      <c r="E47" s="1048"/>
      <c r="F47" s="1048"/>
      <c r="G47" s="1048"/>
      <c r="H47" s="1048"/>
      <c r="I47" s="1048"/>
      <c r="J47" s="1048"/>
      <c r="K47" s="1048"/>
      <c r="L47" s="1048"/>
      <c r="M47" s="1048"/>
      <c r="N47" s="911"/>
      <c r="O47" s="834"/>
    </row>
    <row r="48" spans="1:15" ht="16.5" thickTop="1" thickBot="1" x14ac:dyDescent="0.25">
      <c r="A48" s="1049" t="s">
        <v>4</v>
      </c>
      <c r="B48" s="1050"/>
      <c r="C48" s="1050"/>
      <c r="D48" s="1416" t="s">
        <v>429</v>
      </c>
      <c r="E48" s="1417"/>
      <c r="F48" s="1418"/>
      <c r="G48" s="1051"/>
      <c r="H48" s="1052" t="s">
        <v>430</v>
      </c>
      <c r="I48" s="1051"/>
      <c r="J48" s="1053"/>
      <c r="K48" s="1054"/>
      <c r="L48" s="1416" t="s">
        <v>69</v>
      </c>
      <c r="M48" s="1419"/>
      <c r="N48" s="1420"/>
      <c r="O48" s="1055" t="s">
        <v>8</v>
      </c>
    </row>
    <row r="49" spans="1:15" x14ac:dyDescent="0.2">
      <c r="A49" s="1056"/>
      <c r="B49" s="1057"/>
      <c r="C49" s="1057"/>
      <c r="D49" s="1058" t="s">
        <v>431</v>
      </c>
      <c r="E49" s="1057"/>
      <c r="F49" s="1059"/>
      <c r="G49" s="1060"/>
      <c r="H49" s="1061"/>
      <c r="I49" s="1061"/>
      <c r="J49" s="1061"/>
      <c r="K49" s="1062"/>
      <c r="L49" s="1060"/>
      <c r="M49" s="1063"/>
      <c r="N49" s="1064"/>
      <c r="O49" s="1065">
        <v>0</v>
      </c>
    </row>
    <row r="50" spans="1:15" ht="15.75" thickBot="1" x14ac:dyDescent="0.25">
      <c r="A50" s="1066"/>
      <c r="B50" s="1067"/>
      <c r="C50" s="1048"/>
      <c r="D50" s="1068"/>
      <c r="E50" s="1048"/>
      <c r="F50" s="1069"/>
      <c r="G50" s="1068"/>
      <c r="H50" s="1048"/>
      <c r="I50" s="1048"/>
      <c r="J50" s="1048"/>
      <c r="K50" s="1069"/>
      <c r="L50" s="1070"/>
      <c r="M50" s="1010"/>
      <c r="N50" s="1012"/>
      <c r="O50" s="1071"/>
    </row>
    <row r="51" spans="1:15" ht="15.75" thickTop="1" x14ac:dyDescent="0.2">
      <c r="A51" s="831"/>
      <c r="B51" s="832"/>
      <c r="C51" s="832"/>
      <c r="D51" s="832"/>
      <c r="E51" s="832"/>
      <c r="F51" s="832"/>
      <c r="G51" s="832"/>
      <c r="H51" s="832"/>
      <c r="I51" s="832"/>
      <c r="J51" s="832"/>
      <c r="K51" s="832"/>
      <c r="L51" s="832"/>
      <c r="M51" s="832"/>
      <c r="N51" s="832"/>
      <c r="O51" s="834"/>
    </row>
    <row r="52" spans="1:15" x14ac:dyDescent="0.2">
      <c r="A52" s="1072" t="s">
        <v>432</v>
      </c>
      <c r="B52" s="889"/>
      <c r="C52" s="889"/>
      <c r="D52" s="889"/>
      <c r="E52" s="889"/>
      <c r="F52" s="889"/>
      <c r="G52" s="889"/>
      <c r="H52" s="889"/>
      <c r="I52" s="889"/>
      <c r="J52" s="889"/>
      <c r="K52" s="889"/>
      <c r="L52" s="889"/>
      <c r="M52" s="889"/>
      <c r="N52" s="889"/>
      <c r="O52" s="1073"/>
    </row>
    <row r="53" spans="1:15" x14ac:dyDescent="0.2">
      <c r="A53" s="923" t="s">
        <v>4</v>
      </c>
      <c r="B53" s="967"/>
      <c r="C53" s="871"/>
      <c r="D53" s="891"/>
      <c r="E53" s="969" t="s">
        <v>433</v>
      </c>
      <c r="F53" s="889"/>
      <c r="G53" s="889"/>
      <c r="H53" s="889"/>
      <c r="I53" s="889"/>
      <c r="J53" s="891"/>
      <c r="K53" s="969" t="s">
        <v>69</v>
      </c>
      <c r="L53" s="889"/>
      <c r="M53" s="889"/>
      <c r="N53" s="1074" t="s">
        <v>7</v>
      </c>
      <c r="O53" s="986" t="s">
        <v>8</v>
      </c>
    </row>
    <row r="54" spans="1:15" x14ac:dyDescent="0.2">
      <c r="A54" s="831"/>
      <c r="B54" s="833"/>
      <c r="C54" s="833"/>
      <c r="D54" s="864"/>
      <c r="E54" s="833"/>
      <c r="F54" s="833"/>
      <c r="G54" s="1075"/>
      <c r="H54" s="833"/>
      <c r="I54" s="833"/>
      <c r="J54" s="864"/>
      <c r="K54" s="833"/>
      <c r="L54" s="833"/>
      <c r="M54" s="833"/>
      <c r="N54" s="1040"/>
      <c r="O54" s="1076"/>
    </row>
    <row r="55" spans="1:15" x14ac:dyDescent="0.2">
      <c r="A55" s="1077"/>
      <c r="B55" s="871"/>
      <c r="C55" s="871"/>
      <c r="D55" s="870"/>
      <c r="E55" s="924"/>
      <c r="F55" s="924"/>
      <c r="G55" s="924"/>
      <c r="H55" s="924"/>
      <c r="I55" s="924"/>
      <c r="J55" s="874"/>
      <c r="K55" s="924"/>
      <c r="L55" s="889"/>
      <c r="M55" s="889"/>
      <c r="N55" s="933">
        <v>4</v>
      </c>
      <c r="O55" s="1078">
        <v>0</v>
      </c>
    </row>
    <row r="56" spans="1:15" x14ac:dyDescent="0.2">
      <c r="A56" s="1079" t="s">
        <v>434</v>
      </c>
      <c r="B56" s="1080"/>
      <c r="C56" s="889"/>
      <c r="D56" s="864"/>
      <c r="E56" s="1081"/>
      <c r="F56" s="1081"/>
      <c r="G56" s="863"/>
      <c r="H56" s="863"/>
      <c r="I56" s="863"/>
      <c r="J56" s="852"/>
      <c r="K56" s="863"/>
      <c r="L56" s="863"/>
      <c r="M56" s="1019"/>
      <c r="N56" s="1028"/>
      <c r="O56" s="1023" t="s">
        <v>435</v>
      </c>
    </row>
    <row r="57" spans="1:15" x14ac:dyDescent="0.2">
      <c r="A57" s="887" t="s">
        <v>436</v>
      </c>
      <c r="B57" s="925" t="s">
        <v>370</v>
      </c>
      <c r="C57" s="871"/>
      <c r="D57" s="925" t="s">
        <v>378</v>
      </c>
      <c r="E57" s="871"/>
      <c r="F57" s="871"/>
      <c r="G57" s="871"/>
      <c r="H57" s="871"/>
      <c r="I57" s="871"/>
      <c r="J57" s="968" t="s">
        <v>437</v>
      </c>
      <c r="K57" s="1082"/>
      <c r="L57" s="1082"/>
      <c r="M57" s="1082"/>
      <c r="N57" s="933" t="s">
        <v>7</v>
      </c>
      <c r="O57" s="986" t="s">
        <v>438</v>
      </c>
    </row>
    <row r="58" spans="1:15" x14ac:dyDescent="0.2">
      <c r="A58" s="980"/>
      <c r="B58" s="1083"/>
      <c r="C58" s="1084"/>
      <c r="D58" s="1031"/>
      <c r="E58" s="843"/>
      <c r="F58" s="843"/>
      <c r="G58" s="843"/>
      <c r="H58" s="843"/>
      <c r="I58" s="843"/>
      <c r="J58" s="1031"/>
      <c r="K58" s="843"/>
      <c r="L58" s="843"/>
      <c r="M58" s="843"/>
      <c r="N58" s="1085" t="s">
        <v>439</v>
      </c>
      <c r="O58" s="1086">
        <v>0</v>
      </c>
    </row>
    <row r="59" spans="1:15" x14ac:dyDescent="0.2">
      <c r="A59" s="1087"/>
      <c r="B59" s="872"/>
      <c r="C59" s="871"/>
      <c r="D59" s="1088" t="s">
        <v>440</v>
      </c>
      <c r="E59" s="1089" t="s">
        <v>441</v>
      </c>
      <c r="F59" s="924"/>
      <c r="G59" s="924"/>
      <c r="H59" s="924"/>
      <c r="I59" s="924"/>
      <c r="J59" s="870" t="s">
        <v>442</v>
      </c>
      <c r="K59" s="924"/>
      <c r="L59" s="924"/>
      <c r="M59" s="924"/>
      <c r="N59" s="875" t="s">
        <v>443</v>
      </c>
      <c r="O59" s="1090">
        <v>0</v>
      </c>
    </row>
    <row r="60" spans="1:15" x14ac:dyDescent="0.2">
      <c r="A60" s="1091"/>
      <c r="B60" s="1092"/>
      <c r="C60" s="1093"/>
      <c r="D60" s="1093"/>
      <c r="E60" s="1093"/>
      <c r="F60" s="1093"/>
      <c r="G60" s="1093"/>
      <c r="H60" s="1093"/>
      <c r="I60" s="1093"/>
      <c r="J60" s="1094" t="s">
        <v>444</v>
      </c>
      <c r="K60" s="848"/>
      <c r="L60" s="848"/>
      <c r="M60" s="848"/>
      <c r="N60" s="1074" t="s">
        <v>443</v>
      </c>
      <c r="O60" s="1095">
        <f>O59</f>
        <v>0</v>
      </c>
    </row>
    <row r="61" spans="1:15" ht="15.75" thickBot="1" x14ac:dyDescent="0.25">
      <c r="A61" s="1007"/>
      <c r="B61" s="1008"/>
      <c r="C61" s="1008"/>
      <c r="D61" s="1008"/>
      <c r="E61" s="1008"/>
      <c r="F61" s="1008"/>
      <c r="G61" s="1008"/>
      <c r="H61" s="1008"/>
      <c r="I61" s="1096"/>
      <c r="J61" s="1097" t="s">
        <v>445</v>
      </c>
      <c r="K61" s="911"/>
      <c r="L61" s="911"/>
      <c r="M61" s="911"/>
      <c r="N61" s="911"/>
      <c r="O61" s="1098">
        <f>O58+O55+O45+O37+F37</f>
        <v>0</v>
      </c>
    </row>
    <row r="62" spans="1:15" ht="15.75" thickTop="1" x14ac:dyDescent="0.2"/>
    <row r="63" spans="1:15" x14ac:dyDescent="0.2">
      <c r="A63" s="1099" t="s">
        <v>446</v>
      </c>
      <c r="B63" s="1399" t="s">
        <v>447</v>
      </c>
      <c r="C63" s="1400"/>
      <c r="D63" s="1400"/>
      <c r="E63" s="1400"/>
      <c r="F63" s="1400"/>
      <c r="G63" s="1400"/>
      <c r="H63" s="1400"/>
      <c r="I63" s="1400"/>
      <c r="J63" s="1400"/>
      <c r="K63" s="1400"/>
      <c r="L63" s="1400"/>
      <c r="M63" s="1400"/>
      <c r="N63" s="1400"/>
      <c r="O63" s="1400"/>
    </row>
    <row r="64" spans="1:15" x14ac:dyDescent="0.2">
      <c r="A64" s="1100"/>
      <c r="B64" s="1101"/>
      <c r="J64" s="1102"/>
    </row>
    <row r="65" spans="1:15" x14ac:dyDescent="0.2">
      <c r="A65" s="1100"/>
      <c r="B65" s="1399" t="s">
        <v>448</v>
      </c>
      <c r="C65" s="1400"/>
      <c r="D65" s="1400"/>
      <c r="E65" s="1400"/>
      <c r="F65" s="1400"/>
      <c r="G65" s="1400"/>
      <c r="H65" s="1400"/>
      <c r="I65" s="1400"/>
      <c r="J65" s="1400"/>
      <c r="K65" s="1400"/>
      <c r="L65" s="1400"/>
      <c r="M65" s="1400"/>
      <c r="N65" s="1400"/>
      <c r="O65" s="1400"/>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zoomScaleNormal="100" zoomScaleSheetLayoutView="75" workbookViewId="0">
      <selection activeCell="G8" sqref="G8"/>
    </sheetView>
  </sheetViews>
  <sheetFormatPr defaultRowHeight="15" x14ac:dyDescent="0.2"/>
  <cols>
    <col min="1" max="1" width="34.5546875" customWidth="1"/>
    <col min="9" max="9" width="9.77734375" bestFit="1" customWidth="1"/>
  </cols>
  <sheetData>
    <row r="1" spans="1:9" ht="18.75" thickTop="1" x14ac:dyDescent="0.2">
      <c r="A1" s="822" t="s">
        <v>72</v>
      </c>
      <c r="B1" s="309"/>
      <c r="C1" s="309"/>
      <c r="D1" s="309"/>
      <c r="E1" s="309"/>
      <c r="F1" s="309"/>
      <c r="G1" s="309"/>
      <c r="H1" s="309"/>
      <c r="I1" s="310"/>
    </row>
    <row r="2" spans="1:9" ht="15.75" x14ac:dyDescent="0.2">
      <c r="A2" s="382" t="s">
        <v>256</v>
      </c>
      <c r="B2" s="383"/>
      <c r="C2" s="383"/>
      <c r="D2" s="190"/>
      <c r="E2" s="502" t="s">
        <v>259</v>
      </c>
      <c r="F2" s="383"/>
      <c r="G2" s="383"/>
      <c r="H2" s="383"/>
      <c r="I2" s="384"/>
    </row>
    <row r="3" spans="1:9" x14ac:dyDescent="0.2">
      <c r="A3" s="1424" t="s">
        <v>36</v>
      </c>
      <c r="B3" s="1425"/>
      <c r="C3" s="1425"/>
      <c r="D3" s="823">
        <f>'Input Data'!$D$21</f>
        <v>0</v>
      </c>
      <c r="E3" s="190"/>
      <c r="F3" s="311" t="s">
        <v>191</v>
      </c>
      <c r="G3" s="820">
        <f>'Input Data'!$D$6</f>
        <v>0</v>
      </c>
      <c r="H3" s="190"/>
      <c r="I3" s="127"/>
    </row>
    <row r="4" spans="1:9" ht="15.75" thickBot="1" x14ac:dyDescent="0.25">
      <c r="A4" s="372"/>
      <c r="B4" s="349"/>
      <c r="C4" s="349"/>
      <c r="D4" s="349"/>
      <c r="E4" s="349"/>
      <c r="F4" s="349"/>
      <c r="G4" s="349"/>
      <c r="H4" s="349"/>
      <c r="I4" s="350"/>
    </row>
    <row r="5" spans="1:9" ht="15.75" thickTop="1" x14ac:dyDescent="0.2">
      <c r="A5" s="385"/>
      <c r="B5" s="315"/>
      <c r="C5" s="315"/>
      <c r="D5" s="315"/>
      <c r="E5" s="315"/>
      <c r="F5" s="315"/>
      <c r="G5" s="315"/>
      <c r="H5" s="315"/>
      <c r="I5" s="386"/>
    </row>
    <row r="6" spans="1:9" x14ac:dyDescent="0.2">
      <c r="A6" s="387" t="s">
        <v>15</v>
      </c>
      <c r="B6" s="327"/>
      <c r="C6" s="327"/>
      <c r="D6" s="327"/>
      <c r="E6" s="327"/>
      <c r="F6" s="327"/>
      <c r="G6" s="327"/>
      <c r="H6" s="327"/>
      <c r="I6" s="388"/>
    </row>
    <row r="7" spans="1:9" ht="30" x14ac:dyDescent="0.2">
      <c r="A7" s="1426" t="s">
        <v>73</v>
      </c>
      <c r="B7" s="1427"/>
      <c r="C7" s="1427"/>
      <c r="D7" s="1427"/>
      <c r="E7" s="1427"/>
      <c r="F7" s="1428"/>
      <c r="G7" s="334" t="s">
        <v>18</v>
      </c>
      <c r="H7" s="334" t="s">
        <v>5</v>
      </c>
      <c r="I7" s="389" t="s">
        <v>49</v>
      </c>
    </row>
    <row r="8" spans="1:9" x14ac:dyDescent="0.2">
      <c r="A8" s="1429"/>
      <c r="B8" s="1430"/>
      <c r="C8" s="1430"/>
      <c r="D8" s="1430"/>
      <c r="E8" s="1430"/>
      <c r="F8" s="1431"/>
      <c r="G8" s="362"/>
      <c r="H8" s="390"/>
      <c r="I8" s="391">
        <f t="shared" ref="I8:I14" si="0">G8*H8</f>
        <v>0</v>
      </c>
    </row>
    <row r="9" spans="1:9" x14ac:dyDescent="0.2">
      <c r="A9" s="1421"/>
      <c r="B9" s="1422"/>
      <c r="C9" s="1422"/>
      <c r="D9" s="1422"/>
      <c r="E9" s="1422"/>
      <c r="F9" s="1423"/>
      <c r="G9" s="321"/>
      <c r="H9" s="392"/>
      <c r="I9" s="393">
        <f t="shared" si="0"/>
        <v>0</v>
      </c>
    </row>
    <row r="10" spans="1:9" x14ac:dyDescent="0.2">
      <c r="A10" s="1421"/>
      <c r="B10" s="1422"/>
      <c r="C10" s="1422"/>
      <c r="D10" s="1422"/>
      <c r="E10" s="1422"/>
      <c r="F10" s="1423"/>
      <c r="G10" s="321"/>
      <c r="H10" s="392"/>
      <c r="I10" s="393">
        <f t="shared" si="0"/>
        <v>0</v>
      </c>
    </row>
    <row r="11" spans="1:9" x14ac:dyDescent="0.2">
      <c r="A11" s="1421"/>
      <c r="B11" s="1422"/>
      <c r="C11" s="1422"/>
      <c r="D11" s="1422"/>
      <c r="E11" s="1422"/>
      <c r="F11" s="1423"/>
      <c r="G11" s="321"/>
      <c r="H11" s="392"/>
      <c r="I11" s="393">
        <f t="shared" si="0"/>
        <v>0</v>
      </c>
    </row>
    <row r="12" spans="1:9" x14ac:dyDescent="0.2">
      <c r="A12" s="1421"/>
      <c r="B12" s="1422"/>
      <c r="C12" s="1422"/>
      <c r="D12" s="1422"/>
      <c r="E12" s="1422"/>
      <c r="F12" s="1423"/>
      <c r="G12" s="321"/>
      <c r="H12" s="392"/>
      <c r="I12" s="393">
        <f t="shared" si="0"/>
        <v>0</v>
      </c>
    </row>
    <row r="13" spans="1:9" x14ac:dyDescent="0.2">
      <c r="A13" s="1421"/>
      <c r="B13" s="1422"/>
      <c r="C13" s="1422"/>
      <c r="D13" s="1422"/>
      <c r="E13" s="1422"/>
      <c r="F13" s="1423"/>
      <c r="G13" s="321"/>
      <c r="H13" s="392"/>
      <c r="I13" s="393">
        <f t="shared" si="0"/>
        <v>0</v>
      </c>
    </row>
    <row r="14" spans="1:9" ht="15.75" thickBot="1" x14ac:dyDescent="0.25">
      <c r="A14" s="1432"/>
      <c r="B14" s="1433"/>
      <c r="C14" s="1433"/>
      <c r="D14" s="1433"/>
      <c r="E14" s="1433"/>
      <c r="F14" s="1434"/>
      <c r="G14" s="323"/>
      <c r="H14" s="394"/>
      <c r="I14" s="395">
        <f t="shared" si="0"/>
        <v>0</v>
      </c>
    </row>
    <row r="15" spans="1:9" x14ac:dyDescent="0.2">
      <c r="A15" s="1435" t="s">
        <v>74</v>
      </c>
      <c r="B15" s="1436"/>
      <c r="C15" s="1436"/>
      <c r="D15" s="1436"/>
      <c r="E15" s="1436"/>
      <c r="F15" s="1436"/>
      <c r="G15" s="1436"/>
      <c r="H15" s="1437"/>
      <c r="I15" s="397">
        <f>SUM(I8:I14)</f>
        <v>0</v>
      </c>
    </row>
    <row r="16" spans="1:9" x14ac:dyDescent="0.2">
      <c r="A16" s="339"/>
      <c r="B16" s="331"/>
      <c r="C16" s="331"/>
      <c r="D16" s="331"/>
      <c r="E16" s="331"/>
      <c r="F16" s="331"/>
      <c r="G16" s="331"/>
      <c r="H16" s="331"/>
      <c r="I16" s="398"/>
    </row>
    <row r="17" spans="1:9" x14ac:dyDescent="0.2">
      <c r="A17" s="387" t="s">
        <v>16</v>
      </c>
      <c r="B17" s="316"/>
      <c r="C17" s="316"/>
      <c r="D17" s="316"/>
      <c r="E17" s="316"/>
      <c r="F17" s="316"/>
      <c r="G17" s="316"/>
      <c r="H17" s="316"/>
      <c r="I17" s="399"/>
    </row>
    <row r="18" spans="1:9" ht="30" x14ac:dyDescent="0.2">
      <c r="A18" s="1426" t="s">
        <v>17</v>
      </c>
      <c r="B18" s="1427"/>
      <c r="C18" s="1427"/>
      <c r="D18" s="1427"/>
      <c r="E18" s="1428"/>
      <c r="F18" s="334" t="s">
        <v>18</v>
      </c>
      <c r="G18" s="334" t="s">
        <v>75</v>
      </c>
      <c r="H18" s="334" t="s">
        <v>5</v>
      </c>
      <c r="I18" s="389" t="s">
        <v>49</v>
      </c>
    </row>
    <row r="19" spans="1:9" x14ac:dyDescent="0.2">
      <c r="A19" s="1429"/>
      <c r="B19" s="1430"/>
      <c r="C19" s="1430"/>
      <c r="D19" s="1430"/>
      <c r="E19" s="1431"/>
      <c r="F19" s="319"/>
      <c r="G19" s="319"/>
      <c r="H19" s="400"/>
      <c r="I19" s="401">
        <f t="shared" ref="I19:I27" si="1">F19*G19*H19</f>
        <v>0</v>
      </c>
    </row>
    <row r="20" spans="1:9" x14ac:dyDescent="0.2">
      <c r="A20" s="1421"/>
      <c r="B20" s="1422"/>
      <c r="C20" s="1422"/>
      <c r="D20" s="1422"/>
      <c r="E20" s="1423"/>
      <c r="F20" s="321"/>
      <c r="G20" s="321"/>
      <c r="H20" s="392"/>
      <c r="I20" s="393">
        <f t="shared" si="1"/>
        <v>0</v>
      </c>
    </row>
    <row r="21" spans="1:9" x14ac:dyDescent="0.2">
      <c r="A21" s="1421"/>
      <c r="B21" s="1422"/>
      <c r="C21" s="1422"/>
      <c r="D21" s="1422"/>
      <c r="E21" s="1423"/>
      <c r="F21" s="321"/>
      <c r="G21" s="321"/>
      <c r="H21" s="392"/>
      <c r="I21" s="393">
        <f t="shared" si="1"/>
        <v>0</v>
      </c>
    </row>
    <row r="22" spans="1:9" x14ac:dyDescent="0.2">
      <c r="A22" s="1421"/>
      <c r="B22" s="1422"/>
      <c r="C22" s="1422"/>
      <c r="D22" s="1422"/>
      <c r="E22" s="1423"/>
      <c r="F22" s="321"/>
      <c r="G22" s="321"/>
      <c r="H22" s="392"/>
      <c r="I22" s="393">
        <f t="shared" si="1"/>
        <v>0</v>
      </c>
    </row>
    <row r="23" spans="1:9" x14ac:dyDescent="0.2">
      <c r="A23" s="1421"/>
      <c r="B23" s="1422"/>
      <c r="C23" s="1422"/>
      <c r="D23" s="1422"/>
      <c r="E23" s="1423"/>
      <c r="F23" s="321"/>
      <c r="G23" s="321"/>
      <c r="H23" s="392"/>
      <c r="I23" s="393">
        <f t="shared" si="1"/>
        <v>0</v>
      </c>
    </row>
    <row r="24" spans="1:9" x14ac:dyDescent="0.2">
      <c r="A24" s="1421"/>
      <c r="B24" s="1422"/>
      <c r="C24" s="1422"/>
      <c r="D24" s="1422"/>
      <c r="E24" s="1423"/>
      <c r="F24" s="321"/>
      <c r="G24" s="321"/>
      <c r="H24" s="392"/>
      <c r="I24" s="393">
        <f t="shared" si="1"/>
        <v>0</v>
      </c>
    </row>
    <row r="25" spans="1:9" x14ac:dyDescent="0.2">
      <c r="A25" s="1421"/>
      <c r="B25" s="1422"/>
      <c r="C25" s="1422"/>
      <c r="D25" s="1422"/>
      <c r="E25" s="1423"/>
      <c r="F25" s="321"/>
      <c r="G25" s="321"/>
      <c r="H25" s="392"/>
      <c r="I25" s="393">
        <f t="shared" si="1"/>
        <v>0</v>
      </c>
    </row>
    <row r="26" spans="1:9" x14ac:dyDescent="0.2">
      <c r="A26" s="1421"/>
      <c r="B26" s="1422"/>
      <c r="C26" s="1422"/>
      <c r="D26" s="1422"/>
      <c r="E26" s="1423"/>
      <c r="F26" s="321"/>
      <c r="G26" s="321"/>
      <c r="H26" s="392"/>
      <c r="I26" s="393">
        <f t="shared" si="1"/>
        <v>0</v>
      </c>
    </row>
    <row r="27" spans="1:9" ht="15.75" thickBot="1" x14ac:dyDescent="0.25">
      <c r="A27" s="1432"/>
      <c r="B27" s="1433"/>
      <c r="C27" s="1433"/>
      <c r="D27" s="1433"/>
      <c r="E27" s="1434"/>
      <c r="F27" s="323"/>
      <c r="G27" s="323"/>
      <c r="H27" s="394"/>
      <c r="I27" s="395">
        <f t="shared" si="1"/>
        <v>0</v>
      </c>
    </row>
    <row r="28" spans="1:9" x14ac:dyDescent="0.2">
      <c r="A28" s="1435" t="s">
        <v>76</v>
      </c>
      <c r="B28" s="1436"/>
      <c r="C28" s="1436"/>
      <c r="D28" s="1436"/>
      <c r="E28" s="1436"/>
      <c r="F28" s="1436"/>
      <c r="G28" s="1436"/>
      <c r="H28" s="1437"/>
      <c r="I28" s="402">
        <f>SUM(I19:I27)</f>
        <v>0</v>
      </c>
    </row>
    <row r="29" spans="1:9" x14ac:dyDescent="0.2">
      <c r="A29" s="339"/>
      <c r="B29" s="331"/>
      <c r="C29" s="331"/>
      <c r="D29" s="331"/>
      <c r="E29" s="331"/>
      <c r="F29" s="331"/>
      <c r="G29" s="331"/>
      <c r="H29" s="331"/>
      <c r="I29" s="398"/>
    </row>
    <row r="30" spans="1:9" x14ac:dyDescent="0.2">
      <c r="A30" s="387" t="s">
        <v>77</v>
      </c>
      <c r="B30" s="316"/>
      <c r="C30" s="316"/>
      <c r="D30" s="316"/>
      <c r="E30" s="316"/>
      <c r="F30" s="316"/>
      <c r="G30" s="316"/>
      <c r="H30" s="316"/>
      <c r="I30" s="399"/>
    </row>
    <row r="31" spans="1:9" ht="45" x14ac:dyDescent="0.2">
      <c r="A31" s="1426" t="s">
        <v>17</v>
      </c>
      <c r="B31" s="1427"/>
      <c r="C31" s="1427"/>
      <c r="D31" s="1427"/>
      <c r="E31" s="1427"/>
      <c r="F31" s="1428"/>
      <c r="G31" s="317" t="s">
        <v>78</v>
      </c>
      <c r="H31" s="317" t="s">
        <v>5</v>
      </c>
      <c r="I31" s="389" t="s">
        <v>49</v>
      </c>
    </row>
    <row r="32" spans="1:9" x14ac:dyDescent="0.2">
      <c r="A32" s="1429"/>
      <c r="B32" s="1430"/>
      <c r="C32" s="1430"/>
      <c r="D32" s="1430"/>
      <c r="E32" s="1430"/>
      <c r="F32" s="1431"/>
      <c r="G32" s="319"/>
      <c r="H32" s="400"/>
      <c r="I32" s="401">
        <f t="shared" ref="I32:I38" si="2">G32*H32</f>
        <v>0</v>
      </c>
    </row>
    <row r="33" spans="1:9" x14ac:dyDescent="0.2">
      <c r="A33" s="1421"/>
      <c r="B33" s="1422"/>
      <c r="C33" s="1422"/>
      <c r="D33" s="1422"/>
      <c r="E33" s="1422"/>
      <c r="F33" s="1423"/>
      <c r="G33" s="321"/>
      <c r="H33" s="392"/>
      <c r="I33" s="393">
        <f t="shared" si="2"/>
        <v>0</v>
      </c>
    </row>
    <row r="34" spans="1:9" x14ac:dyDescent="0.2">
      <c r="A34" s="1421"/>
      <c r="B34" s="1422"/>
      <c r="C34" s="1422"/>
      <c r="D34" s="1422"/>
      <c r="E34" s="1422"/>
      <c r="F34" s="1423"/>
      <c r="G34" s="321"/>
      <c r="H34" s="392"/>
      <c r="I34" s="393">
        <f t="shared" si="2"/>
        <v>0</v>
      </c>
    </row>
    <row r="35" spans="1:9" x14ac:dyDescent="0.2">
      <c r="A35" s="1421"/>
      <c r="B35" s="1422"/>
      <c r="C35" s="1422"/>
      <c r="D35" s="1422"/>
      <c r="E35" s="1422"/>
      <c r="F35" s="1423"/>
      <c r="G35" s="321"/>
      <c r="H35" s="392"/>
      <c r="I35" s="393">
        <f t="shared" si="2"/>
        <v>0</v>
      </c>
    </row>
    <row r="36" spans="1:9" x14ac:dyDescent="0.2">
      <c r="A36" s="1421"/>
      <c r="B36" s="1422"/>
      <c r="C36" s="1422"/>
      <c r="D36" s="1422"/>
      <c r="E36" s="1422"/>
      <c r="F36" s="1423"/>
      <c r="G36" s="321"/>
      <c r="H36" s="392"/>
      <c r="I36" s="393">
        <f t="shared" si="2"/>
        <v>0</v>
      </c>
    </row>
    <row r="37" spans="1:9" x14ac:dyDescent="0.2">
      <c r="A37" s="1421"/>
      <c r="B37" s="1422"/>
      <c r="C37" s="1422"/>
      <c r="D37" s="1422"/>
      <c r="E37" s="1422"/>
      <c r="F37" s="1423"/>
      <c r="G37" s="321"/>
      <c r="H37" s="392"/>
      <c r="I37" s="393">
        <f t="shared" si="2"/>
        <v>0</v>
      </c>
    </row>
    <row r="38" spans="1:9" ht="15.75" thickBot="1" x14ac:dyDescent="0.25">
      <c r="A38" s="1432"/>
      <c r="B38" s="1433"/>
      <c r="C38" s="1433"/>
      <c r="D38" s="1433"/>
      <c r="E38" s="1433"/>
      <c r="F38" s="1434"/>
      <c r="G38" s="323"/>
      <c r="H38" s="394"/>
      <c r="I38" s="395">
        <f t="shared" si="2"/>
        <v>0</v>
      </c>
    </row>
    <row r="39" spans="1:9" x14ac:dyDescent="0.2">
      <c r="A39" s="1435" t="s">
        <v>79</v>
      </c>
      <c r="B39" s="1436"/>
      <c r="C39" s="1436"/>
      <c r="D39" s="1436"/>
      <c r="E39" s="1436"/>
      <c r="F39" s="1436"/>
      <c r="G39" s="1436"/>
      <c r="H39" s="1437"/>
      <c r="I39" s="397">
        <f>SUM(I32:I38)</f>
        <v>0</v>
      </c>
    </row>
    <row r="40" spans="1:9" x14ac:dyDescent="0.2">
      <c r="A40" s="339"/>
      <c r="B40" s="331"/>
      <c r="C40" s="331"/>
      <c r="D40" s="331"/>
      <c r="E40" s="331"/>
      <c r="F40" s="331"/>
      <c r="G40" s="331"/>
      <c r="H40" s="331"/>
      <c r="I40" s="398"/>
    </row>
    <row r="41" spans="1:9" x14ac:dyDescent="0.2">
      <c r="A41" s="403" t="s">
        <v>80</v>
      </c>
      <c r="B41" s="404"/>
      <c r="C41" s="404"/>
      <c r="D41" s="404"/>
      <c r="E41" s="404"/>
      <c r="F41" s="404"/>
      <c r="G41" s="404"/>
      <c r="H41" s="404"/>
      <c r="I41" s="405"/>
    </row>
    <row r="42" spans="1:9" ht="30" x14ac:dyDescent="0.2">
      <c r="A42" s="406" t="s">
        <v>4</v>
      </c>
      <c r="B42" s="334" t="s">
        <v>12</v>
      </c>
      <c r="C42" s="317" t="s">
        <v>81</v>
      </c>
      <c r="D42" s="1438" t="s">
        <v>82</v>
      </c>
      <c r="E42" s="1428"/>
      <c r="F42" s="334" t="s">
        <v>13</v>
      </c>
      <c r="G42" s="334" t="s">
        <v>14</v>
      </c>
      <c r="H42" s="334" t="s">
        <v>5</v>
      </c>
      <c r="I42" s="389" t="s">
        <v>49</v>
      </c>
    </row>
    <row r="43" spans="1:9" x14ac:dyDescent="0.2">
      <c r="A43" s="407"/>
      <c r="B43" s="319"/>
      <c r="C43" s="319"/>
      <c r="D43" s="1439"/>
      <c r="E43" s="1431"/>
      <c r="F43" s="319"/>
      <c r="G43" s="319"/>
      <c r="H43" s="320"/>
      <c r="I43" s="401">
        <f t="shared" ref="I43:I55" si="3">C43*H43</f>
        <v>0</v>
      </c>
    </row>
    <row r="44" spans="1:9" x14ac:dyDescent="0.2">
      <c r="A44" s="408"/>
      <c r="B44" s="321"/>
      <c r="C44" s="321"/>
      <c r="D44" s="1440"/>
      <c r="E44" s="1423"/>
      <c r="F44" s="321"/>
      <c r="G44" s="321"/>
      <c r="H44" s="322"/>
      <c r="I44" s="393">
        <f t="shared" si="3"/>
        <v>0</v>
      </c>
    </row>
    <row r="45" spans="1:9" x14ac:dyDescent="0.2">
      <c r="A45" s="408"/>
      <c r="B45" s="321"/>
      <c r="C45" s="321"/>
      <c r="D45" s="1440"/>
      <c r="E45" s="1423"/>
      <c r="F45" s="321"/>
      <c r="G45" s="321"/>
      <c r="H45" s="322"/>
      <c r="I45" s="393">
        <f t="shared" si="3"/>
        <v>0</v>
      </c>
    </row>
    <row r="46" spans="1:9" x14ac:dyDescent="0.2">
      <c r="A46" s="408"/>
      <c r="B46" s="321"/>
      <c r="C46" s="321"/>
      <c r="D46" s="1440"/>
      <c r="E46" s="1423"/>
      <c r="F46" s="321"/>
      <c r="G46" s="321"/>
      <c r="H46" s="322"/>
      <c r="I46" s="393">
        <f t="shared" si="3"/>
        <v>0</v>
      </c>
    </row>
    <row r="47" spans="1:9" x14ac:dyDescent="0.2">
      <c r="A47" s="408"/>
      <c r="B47" s="321"/>
      <c r="C47" s="321"/>
      <c r="D47" s="1440"/>
      <c r="E47" s="1423"/>
      <c r="F47" s="321"/>
      <c r="G47" s="321"/>
      <c r="H47" s="322"/>
      <c r="I47" s="393">
        <f t="shared" si="3"/>
        <v>0</v>
      </c>
    </row>
    <row r="48" spans="1:9" x14ac:dyDescent="0.2">
      <c r="A48" s="408"/>
      <c r="B48" s="321"/>
      <c r="C48" s="321"/>
      <c r="D48" s="1440"/>
      <c r="E48" s="1423"/>
      <c r="F48" s="321"/>
      <c r="G48" s="321"/>
      <c r="H48" s="322"/>
      <c r="I48" s="393">
        <f t="shared" si="3"/>
        <v>0</v>
      </c>
    </row>
    <row r="49" spans="1:9" x14ac:dyDescent="0.2">
      <c r="A49" s="408"/>
      <c r="B49" s="321"/>
      <c r="C49" s="321"/>
      <c r="D49" s="1440"/>
      <c r="E49" s="1423"/>
      <c r="F49" s="321"/>
      <c r="G49" s="321"/>
      <c r="H49" s="322"/>
      <c r="I49" s="393">
        <f t="shared" si="3"/>
        <v>0</v>
      </c>
    </row>
    <row r="50" spans="1:9" x14ac:dyDescent="0.2">
      <c r="A50" s="408"/>
      <c r="B50" s="321"/>
      <c r="C50" s="321"/>
      <c r="D50" s="1440"/>
      <c r="E50" s="1423"/>
      <c r="F50" s="321"/>
      <c r="G50" s="321"/>
      <c r="H50" s="322"/>
      <c r="I50" s="393">
        <f t="shared" si="3"/>
        <v>0</v>
      </c>
    </row>
    <row r="51" spans="1:9" x14ac:dyDescent="0.2">
      <c r="A51" s="408"/>
      <c r="B51" s="321"/>
      <c r="C51" s="321"/>
      <c r="D51" s="1440"/>
      <c r="E51" s="1423"/>
      <c r="F51" s="321"/>
      <c r="G51" s="321"/>
      <c r="H51" s="322"/>
      <c r="I51" s="393">
        <f t="shared" si="3"/>
        <v>0</v>
      </c>
    </row>
    <row r="52" spans="1:9" x14ac:dyDescent="0.2">
      <c r="A52" s="408"/>
      <c r="B52" s="321"/>
      <c r="C52" s="321"/>
      <c r="D52" s="1440"/>
      <c r="E52" s="1423"/>
      <c r="F52" s="321"/>
      <c r="G52" s="321"/>
      <c r="H52" s="322"/>
      <c r="I52" s="393">
        <f t="shared" si="3"/>
        <v>0</v>
      </c>
    </row>
    <row r="53" spans="1:9" x14ac:dyDescent="0.2">
      <c r="A53" s="408"/>
      <c r="B53" s="321"/>
      <c r="C53" s="321"/>
      <c r="D53" s="1440"/>
      <c r="E53" s="1423"/>
      <c r="F53" s="321"/>
      <c r="G53" s="321"/>
      <c r="H53" s="322"/>
      <c r="I53" s="393">
        <f t="shared" si="3"/>
        <v>0</v>
      </c>
    </row>
    <row r="54" spans="1:9" x14ac:dyDescent="0.2">
      <c r="A54" s="408"/>
      <c r="B54" s="321"/>
      <c r="C54" s="321"/>
      <c r="D54" s="1440"/>
      <c r="E54" s="1423"/>
      <c r="F54" s="321"/>
      <c r="G54" s="321"/>
      <c r="H54" s="322"/>
      <c r="I54" s="393">
        <f t="shared" si="3"/>
        <v>0</v>
      </c>
    </row>
    <row r="55" spans="1:9" ht="15.75" thickBot="1" x14ac:dyDescent="0.25">
      <c r="A55" s="409"/>
      <c r="B55" s="323"/>
      <c r="C55" s="323"/>
      <c r="D55" s="1447"/>
      <c r="E55" s="1434"/>
      <c r="F55" s="323"/>
      <c r="G55" s="323"/>
      <c r="H55" s="324"/>
      <c r="I55" s="395">
        <f t="shared" si="3"/>
        <v>0</v>
      </c>
    </row>
    <row r="56" spans="1:9" x14ac:dyDescent="0.2">
      <c r="A56" s="1435" t="s">
        <v>83</v>
      </c>
      <c r="B56" s="1436"/>
      <c r="C56" s="1436"/>
      <c r="D56" s="1436"/>
      <c r="E56" s="1436"/>
      <c r="F56" s="1436"/>
      <c r="G56" s="1436"/>
      <c r="H56" s="1437"/>
      <c r="I56" s="397">
        <f>SUM(I43:I55)</f>
        <v>0</v>
      </c>
    </row>
    <row r="57" spans="1:9" ht="15.75" thickBot="1" x14ac:dyDescent="0.25">
      <c r="A57" s="339"/>
      <c r="B57" s="331"/>
      <c r="C57" s="331"/>
      <c r="D57" s="331"/>
      <c r="E57" s="331"/>
      <c r="F57" s="331"/>
      <c r="G57" s="331"/>
      <c r="H57" s="331"/>
      <c r="I57" s="410"/>
    </row>
    <row r="58" spans="1:9" ht="16.5" thickTop="1" thickBot="1" x14ac:dyDescent="0.25">
      <c r="A58" s="1441"/>
      <c r="B58" s="1442"/>
      <c r="C58" s="1442"/>
      <c r="D58" s="1442"/>
      <c r="E58" s="1442"/>
      <c r="F58" s="1442"/>
      <c r="G58" s="1442"/>
      <c r="H58" s="1443"/>
      <c r="I58" s="411"/>
    </row>
    <row r="59" spans="1:9" ht="15.75" thickTop="1" x14ac:dyDescent="0.2">
      <c r="A59" s="1441" t="s">
        <v>245</v>
      </c>
      <c r="B59" s="1442"/>
      <c r="C59" s="1442"/>
      <c r="D59" s="1442"/>
      <c r="E59" s="1442"/>
      <c r="F59" s="1442"/>
      <c r="G59" s="1442"/>
      <c r="H59" s="1443"/>
      <c r="I59" s="380">
        <f>I56+I39+I28+I15</f>
        <v>0</v>
      </c>
    </row>
    <row r="60" spans="1:9" ht="15.75" thickBot="1" x14ac:dyDescent="0.25">
      <c r="A60" s="1444"/>
      <c r="B60" s="1445"/>
      <c r="C60" s="1445"/>
      <c r="D60" s="1445"/>
      <c r="E60" s="1445"/>
      <c r="F60" s="1445"/>
      <c r="G60" s="1445"/>
      <c r="H60" s="1446"/>
      <c r="I60" s="347"/>
    </row>
    <row r="61" spans="1:9" ht="15.75" thickTop="1" x14ac:dyDescent="0.2"/>
  </sheetData>
  <mergeCells count="48">
    <mergeCell ref="A56:H56"/>
    <mergeCell ref="A59:H59"/>
    <mergeCell ref="A60:H60"/>
    <mergeCell ref="A58:H58"/>
    <mergeCell ref="D52:E52"/>
    <mergeCell ref="D53:E53"/>
    <mergeCell ref="D54:E54"/>
    <mergeCell ref="D55:E55"/>
    <mergeCell ref="D48:E48"/>
    <mergeCell ref="D49:E49"/>
    <mergeCell ref="D50:E50"/>
    <mergeCell ref="D51:E51"/>
    <mergeCell ref="D44:E44"/>
    <mergeCell ref="D45:E45"/>
    <mergeCell ref="D46:E46"/>
    <mergeCell ref="D47:E47"/>
    <mergeCell ref="A38:F38"/>
    <mergeCell ref="A39:H39"/>
    <mergeCell ref="D42:E42"/>
    <mergeCell ref="D43:E43"/>
    <mergeCell ref="A34:F34"/>
    <mergeCell ref="A35:F35"/>
    <mergeCell ref="A36:F36"/>
    <mergeCell ref="A37:F37"/>
    <mergeCell ref="A28:H28"/>
    <mergeCell ref="A31:F31"/>
    <mergeCell ref="A32:F32"/>
    <mergeCell ref="A33:F33"/>
    <mergeCell ref="A24:E24"/>
    <mergeCell ref="A25:E25"/>
    <mergeCell ref="A26:E26"/>
    <mergeCell ref="A27:E27"/>
    <mergeCell ref="A20:E20"/>
    <mergeCell ref="A21:E21"/>
    <mergeCell ref="A22:E22"/>
    <mergeCell ref="A23:E23"/>
    <mergeCell ref="A14:F14"/>
    <mergeCell ref="A15:H15"/>
    <mergeCell ref="A18:E18"/>
    <mergeCell ref="A19:E19"/>
    <mergeCell ref="A10:F10"/>
    <mergeCell ref="A11:F11"/>
    <mergeCell ref="A12:F12"/>
    <mergeCell ref="A13:F13"/>
    <mergeCell ref="A3:C3"/>
    <mergeCell ref="A7:F7"/>
    <mergeCell ref="A8:F8"/>
    <mergeCell ref="A9:F9"/>
  </mergeCells>
  <phoneticPr fontId="44"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Notes</vt:lpstr>
      <vt:lpstr>Input Data</vt:lpstr>
      <vt:lpstr>Invoice Engineering Project</vt:lpstr>
      <vt:lpstr>Invoice Building Project</vt:lpstr>
      <vt:lpstr>Scales</vt:lpstr>
      <vt:lpstr>Previous Payments</vt:lpstr>
      <vt:lpstr>Travelling &amp; Subsistance</vt:lpstr>
      <vt:lpstr>Trip Sheet</vt:lpstr>
      <vt:lpstr>Typing, Duplicating, &amp; Printing</vt:lpstr>
      <vt:lpstr>Time Based</vt:lpstr>
      <vt:lpstr>Site staff &amp; Other</vt:lpstr>
      <vt:lpstr>Non Taxable</vt:lpstr>
      <vt:lpstr>Summary A3</vt:lpstr>
      <vt:lpstr>'Input Data'!Print_Area</vt:lpstr>
      <vt:lpstr>'Invoice Building Project'!Print_Area</vt:lpstr>
      <vt:lpstr>'Invoice Engineering Project'!Print_Area</vt:lpstr>
      <vt:lpstr>'Site staff &amp; Other'!Print_Area</vt:lpstr>
      <vt:lpstr>'Time Based'!Print_Area</vt:lpstr>
      <vt:lpstr>'Travelling &amp; Subsistance'!Print_Area</vt:lpstr>
      <vt:lpstr>SCALE_2007B</vt:lpstr>
      <vt:lpstr>SCALE_2007E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2011-06-03T10:25:00Z</cp:lastPrinted>
  <dcterms:created xsi:type="dcterms:W3CDTF">2000-04-06T11:32:49Z</dcterms:created>
  <dcterms:modified xsi:type="dcterms:W3CDTF">2015-03-18T12:35:39Z</dcterms:modified>
</cp:coreProperties>
</file>